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ubbicare\"/>
    </mc:Choice>
  </mc:AlternateContent>
  <xr:revisionPtr revIDLastSave="0" documentId="8_{2E222EB4-E9D4-46EF-BCC2-13DABC5F6BCC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Quantificazione" sheetId="9" r:id="rId1"/>
    <sheet name="Dati originali" sheetId="4" r:id="rId2"/>
    <sheet name="DETTAGLIO RAGGRUPPAMENTI origin" sheetId="8" r:id="rId3"/>
    <sheet name="Calcolo onere incr. IT e CP" sheetId="7" r:id="rId4"/>
    <sheet name="Dettaglio nuovi compensi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9" l="1"/>
  <c r="C27" i="9"/>
  <c r="E27" i="9" s="1"/>
  <c r="C85" i="9"/>
  <c r="C86" i="9"/>
  <c r="D29" i="9"/>
  <c r="E29" i="9" s="1"/>
  <c r="D28" i="9"/>
  <c r="E28" i="9" s="1"/>
  <c r="B7" i="10"/>
  <c r="B6" i="10"/>
  <c r="B5" i="10"/>
  <c r="B8" i="10"/>
  <c r="B4" i="10"/>
  <c r="B3" i="10"/>
  <c r="C87" i="9" l="1"/>
  <c r="F6" i="9"/>
  <c r="C26" i="9" l="1"/>
  <c r="E26" i="9" s="1"/>
  <c r="C25" i="9"/>
  <c r="E25" i="9" s="1"/>
  <c r="C22" i="9"/>
  <c r="E22" i="9" s="1"/>
  <c r="C23" i="9"/>
  <c r="E23" i="9" s="1"/>
  <c r="C24" i="9"/>
  <c r="E24" i="9" s="1"/>
  <c r="F22" i="9" l="1"/>
  <c r="K10" i="9"/>
  <c r="D42" i="9" s="1"/>
  <c r="D40" i="9" l="1"/>
  <c r="D41" i="9"/>
  <c r="B13" i="8"/>
  <c r="C13" i="8"/>
  <c r="N21" i="8"/>
  <c r="B28" i="8"/>
  <c r="C28" i="8"/>
  <c r="B36" i="8"/>
  <c r="C36" i="8"/>
  <c r="B44" i="8"/>
  <c r="C44" i="8"/>
  <c r="B52" i="8"/>
  <c r="C52" i="8"/>
  <c r="B60" i="8"/>
  <c r="C60" i="8"/>
  <c r="B68" i="8"/>
  <c r="C68" i="8"/>
  <c r="D70" i="8"/>
  <c r="B79" i="8"/>
  <c r="C79" i="8"/>
  <c r="B87" i="8"/>
  <c r="C87" i="8"/>
  <c r="B95" i="8"/>
  <c r="C95" i="8"/>
  <c r="B103" i="8"/>
  <c r="C103" i="8"/>
  <c r="B111" i="8"/>
  <c r="C111" i="8"/>
  <c r="B119" i="8"/>
  <c r="C119" i="8"/>
  <c r="D121" i="8"/>
  <c r="C121" i="8" l="1"/>
  <c r="C70" i="8"/>
  <c r="C123" i="8"/>
  <c r="B121" i="8"/>
  <c r="B70" i="8"/>
  <c r="B123" i="8" l="1"/>
  <c r="B35" i="4" l="1"/>
  <c r="C42" i="9" l="1"/>
  <c r="C41" i="9"/>
  <c r="C11" i="9" l="1"/>
  <c r="E42" i="9" l="1"/>
  <c r="E41" i="9"/>
  <c r="E11" i="9"/>
  <c r="B75" i="7"/>
  <c r="B76" i="7"/>
  <c r="B77" i="7"/>
  <c r="B78" i="7"/>
  <c r="B79" i="7"/>
  <c r="B80" i="7"/>
  <c r="B83" i="7"/>
  <c r="B84" i="7"/>
  <c r="B85" i="7"/>
  <c r="C71" i="9" s="1"/>
  <c r="B86" i="7"/>
  <c r="C86" i="7" s="1"/>
  <c r="B87" i="7"/>
  <c r="C76" i="9" s="1"/>
  <c r="B88" i="7"/>
  <c r="B91" i="7"/>
  <c r="B92" i="7"/>
  <c r="B93" i="7"/>
  <c r="C72" i="9" s="1"/>
  <c r="B94" i="7"/>
  <c r="C94" i="7" s="1"/>
  <c r="B95" i="7"/>
  <c r="C77" i="9" s="1"/>
  <c r="B96" i="7"/>
  <c r="B99" i="7"/>
  <c r="B100" i="7"/>
  <c r="B101" i="7"/>
  <c r="C73" i="9" s="1"/>
  <c r="B102" i="7"/>
  <c r="C102" i="7" s="1"/>
  <c r="B103" i="7"/>
  <c r="C78" i="9" s="1"/>
  <c r="B104" i="7"/>
  <c r="B107" i="7"/>
  <c r="B108" i="7"/>
  <c r="B109" i="7"/>
  <c r="C74" i="9" s="1"/>
  <c r="E74" i="9" s="1"/>
  <c r="B110" i="7"/>
  <c r="C110" i="7" s="1"/>
  <c r="B111" i="7"/>
  <c r="C79" i="9" s="1"/>
  <c r="E79" i="9" s="1"/>
  <c r="B112" i="7"/>
  <c r="B115" i="7"/>
  <c r="B116" i="7"/>
  <c r="B117" i="7"/>
  <c r="C75" i="9" s="1"/>
  <c r="B118" i="7"/>
  <c r="C118" i="7" s="1"/>
  <c r="B119" i="7"/>
  <c r="C80" i="9" s="1"/>
  <c r="B120" i="7"/>
  <c r="B20" i="7"/>
  <c r="B21" i="7"/>
  <c r="B22" i="7"/>
  <c r="B23" i="7"/>
  <c r="B24" i="7"/>
  <c r="B25" i="7"/>
  <c r="B28" i="7"/>
  <c r="B29" i="7"/>
  <c r="B30" i="7"/>
  <c r="C56" i="9" s="1"/>
  <c r="B31" i="7"/>
  <c r="C31" i="7" s="1"/>
  <c r="B32" i="7"/>
  <c r="B33" i="7"/>
  <c r="B36" i="7"/>
  <c r="B37" i="7"/>
  <c r="B38" i="7"/>
  <c r="C57" i="9" s="1"/>
  <c r="B39" i="7"/>
  <c r="C39" i="7" s="1"/>
  <c r="B40" i="7"/>
  <c r="B41" i="7"/>
  <c r="B44" i="7"/>
  <c r="B45" i="7"/>
  <c r="B46" i="7"/>
  <c r="B47" i="7"/>
  <c r="B48" i="7"/>
  <c r="B49" i="7"/>
  <c r="B52" i="7"/>
  <c r="B53" i="7"/>
  <c r="B54" i="7"/>
  <c r="B55" i="7"/>
  <c r="B56" i="7"/>
  <c r="B57" i="7"/>
  <c r="B60" i="7"/>
  <c r="B61" i="7"/>
  <c r="B62" i="7"/>
  <c r="B63" i="7"/>
  <c r="B64" i="7"/>
  <c r="B65" i="7"/>
  <c r="B7" i="7"/>
  <c r="B8" i="7"/>
  <c r="B9" i="7"/>
  <c r="B10" i="7"/>
  <c r="B11" i="7"/>
  <c r="B12" i="7"/>
  <c r="B121" i="7"/>
  <c r="B113" i="7"/>
  <c r="B105" i="7"/>
  <c r="B97" i="7"/>
  <c r="B89" i="7"/>
  <c r="B66" i="7"/>
  <c r="B58" i="7"/>
  <c r="B50" i="7"/>
  <c r="B42" i="7"/>
  <c r="B34" i="7"/>
  <c r="B13" i="7"/>
  <c r="B81" i="7" l="1"/>
  <c r="B26" i="7"/>
  <c r="C68" i="9"/>
  <c r="E68" i="9" s="1"/>
  <c r="B14" i="7"/>
  <c r="E75" i="9"/>
  <c r="C69" i="9"/>
  <c r="C70" i="9"/>
  <c r="E70" i="9" s="1"/>
  <c r="C66" i="9"/>
  <c r="E66" i="9" s="1"/>
  <c r="E80" i="9"/>
  <c r="C67" i="9"/>
  <c r="E67" i="9" s="1"/>
  <c r="E72" i="9"/>
  <c r="E73" i="9"/>
  <c r="C63" i="7"/>
  <c r="C66" i="7" s="1"/>
  <c r="E78" i="9"/>
  <c r="E71" i="9"/>
  <c r="C121" i="7"/>
  <c r="C89" i="7"/>
  <c r="C97" i="7"/>
  <c r="C47" i="7"/>
  <c r="C53" i="9" s="1"/>
  <c r="E53" i="9" s="1"/>
  <c r="E76" i="9"/>
  <c r="C51" i="9"/>
  <c r="E51" i="9" s="1"/>
  <c r="C34" i="7"/>
  <c r="C105" i="7"/>
  <c r="C55" i="7"/>
  <c r="C54" i="9" s="1"/>
  <c r="E54" i="9" s="1"/>
  <c r="E77" i="9"/>
  <c r="C42" i="7"/>
  <c r="C52" i="9"/>
  <c r="E52" i="9" s="1"/>
  <c r="C113" i="7"/>
  <c r="D11" i="7"/>
  <c r="C49" i="9"/>
  <c r="E49" i="9" s="1"/>
  <c r="C59" i="9"/>
  <c r="E59" i="9" s="1"/>
  <c r="C62" i="9"/>
  <c r="E62" i="9" s="1"/>
  <c r="D10" i="7"/>
  <c r="C48" i="9"/>
  <c r="E48" i="9" s="1"/>
  <c r="C60" i="9"/>
  <c r="E60" i="9" s="1"/>
  <c r="C63" i="9"/>
  <c r="E63" i="9" s="1"/>
  <c r="E56" i="9"/>
  <c r="D9" i="7"/>
  <c r="C47" i="9"/>
  <c r="E47" i="9" s="1"/>
  <c r="C64" i="9"/>
  <c r="E64" i="9" s="1"/>
  <c r="E57" i="9"/>
  <c r="D12" i="7"/>
  <c r="C50" i="9"/>
  <c r="E50" i="9" s="1"/>
  <c r="D8" i="7"/>
  <c r="C46" i="9"/>
  <c r="E46" i="9" s="1"/>
  <c r="C65" i="9"/>
  <c r="E65" i="9" s="1"/>
  <c r="C58" i="9"/>
  <c r="E58" i="9" s="1"/>
  <c r="C61" i="9"/>
  <c r="E61" i="9" s="1"/>
  <c r="B123" i="7"/>
  <c r="B68" i="7"/>
  <c r="D13" i="7" l="1"/>
  <c r="E69" i="9"/>
  <c r="F66" i="9" s="1"/>
  <c r="B69" i="7"/>
  <c r="C58" i="7"/>
  <c r="F71" i="9"/>
  <c r="F76" i="9"/>
  <c r="C55" i="9"/>
  <c r="E55" i="9" s="1"/>
  <c r="F51" i="9" s="1"/>
  <c r="C50" i="7"/>
  <c r="F61" i="9"/>
  <c r="F46" i="9"/>
  <c r="G46" i="9" s="1"/>
  <c r="F56" i="9"/>
  <c r="C123" i="7"/>
  <c r="C18" i="9"/>
  <c r="E18" i="9" s="1"/>
  <c r="C19" i="9" l="1"/>
  <c r="E19" i="9" s="1"/>
  <c r="F18" i="9" s="1"/>
  <c r="C68" i="7"/>
  <c r="C69" i="7" s="1"/>
  <c r="E13" i="9"/>
  <c r="G66" i="9"/>
  <c r="G51" i="9"/>
  <c r="E14" i="9" s="1"/>
  <c r="E15" i="9" l="1"/>
  <c r="F13" i="9" s="1"/>
  <c r="G81" i="9"/>
  <c r="B13" i="4"/>
  <c r="C10" i="4" l="1"/>
  <c r="C40" i="9" l="1"/>
  <c r="E40" i="9" s="1"/>
  <c r="F40" i="9" s="1"/>
  <c r="E12" i="9" s="1"/>
  <c r="C13" i="4"/>
  <c r="F11" i="9" l="1"/>
  <c r="F31" i="9" s="1"/>
  <c r="F33" i="9" l="1"/>
</calcChain>
</file>

<file path=xl/sharedStrings.xml><?xml version="1.0" encoding="utf-8"?>
<sst xmlns="http://schemas.openxmlformats.org/spreadsheetml/2006/main" count="478" uniqueCount="201">
  <si>
    <t>Descrizione Compenso</t>
  </si>
  <si>
    <t>FONDO DI AMMINISTRAZIONE - PERSONALE NON DIRETTIVO E NON DIRIGENTE</t>
  </si>
  <si>
    <t xml:space="preserve">NUMERO TURNI OPERATIVI </t>
  </si>
  <si>
    <t>NUMERO GIORNATE PRESENZA PER COMPENSI PRODUTTIVITA' - 4 gg - 1,50€</t>
  </si>
  <si>
    <t>NUMERO GIORNATE PRESENZA PER COMPENSI PRODUTTIVITA' - part time (*)</t>
  </si>
  <si>
    <t>(*) considerato come turnazione da 6 giorni a settimana (1 euro)</t>
  </si>
  <si>
    <t>Incremento del compenso</t>
  </si>
  <si>
    <t>NUMERO GIORNATE PRESENZA PER COMPENSI PRODUTTIVITA' - 6 gg. - 1€</t>
  </si>
  <si>
    <t>NUMERO GIORNATE PRESENZA PER COMPENSI PRODUTTIVITA' - 5 gg. - 1,2€</t>
  </si>
  <si>
    <t>NUMERO GIORNATE PRESENZA PER COMPENSI PRODUTTIVITA' - 3 gg. - 2€</t>
  </si>
  <si>
    <t>Numero delle giornate rapportate alla settimana lavorativa di 6 giorni</t>
  </si>
  <si>
    <t>Costo totale</t>
  </si>
  <si>
    <t>Note</t>
  </si>
  <si>
    <t>Totale turni / giornate comunicate</t>
  </si>
  <si>
    <t>Dettaglio costo</t>
  </si>
  <si>
    <t>Incremento Indennità notturna</t>
  </si>
  <si>
    <t>Incremento Indennità supernotturna e superfestiva</t>
  </si>
  <si>
    <t>COMPENSO</t>
  </si>
  <si>
    <t>TOTALI</t>
  </si>
  <si>
    <t>QUANTITA'</t>
  </si>
  <si>
    <t>IMPORTO</t>
  </si>
  <si>
    <t>Indennità operativa per soccorso esterno </t>
  </si>
  <si>
    <t>Indennità servizio festivo</t>
  </si>
  <si>
    <t>Indennità servizio superfestivo</t>
  </si>
  <si>
    <t>Indennità servizio notturno</t>
  </si>
  <si>
    <t>Indennità servizio supernotturno </t>
  </si>
  <si>
    <t>Attività di formazione per istruttori, docenti e discenti </t>
  </si>
  <si>
    <t>Attività di formazione ai sensi D.Lgs. n.81/2008</t>
  </si>
  <si>
    <t>Compensi per attività di studio, ricerca e sperimentazione </t>
  </si>
  <si>
    <t>Compensi per reperibilità ispettori</t>
  </si>
  <si>
    <t>Compensi per prevenzione incendi</t>
  </si>
  <si>
    <t>Compensi per vigilanze</t>
  </si>
  <si>
    <t>TIPOLOGIA</t>
  </si>
  <si>
    <t>N. DIPENDENTI</t>
  </si>
  <si>
    <t>TURNI OPERATIVI</t>
  </si>
  <si>
    <t>RAGGRUPPAMENTI RUOLI OPERATIVI</t>
  </si>
  <si>
    <t>1° RAGGRUPPAMENTO</t>
  </si>
  <si>
    <t>2° RAGGRUPPAMENTO</t>
  </si>
  <si>
    <t>3° RAGGRUPPAMENTO</t>
  </si>
  <si>
    <t>4° RAGGRUPPAMENTO</t>
  </si>
  <si>
    <t>5° RAGGRUPPAMENTO</t>
  </si>
  <si>
    <t>6° RAGGRUPPAMENTO</t>
  </si>
  <si>
    <t>TOTALE RAGGRUPPAMENTI RUOLI OPERATIVI</t>
  </si>
  <si>
    <t>COMPENSI PRODUTTIVITA'</t>
  </si>
  <si>
    <t>RAGGRUPPAMENTI RUOLI OPERATIVI  – ARTICOLI 7 E 8</t>
  </si>
  <si>
    <t>N.DIPENDENTI</t>
  </si>
  <si>
    <t>COMPENSI PRODUTTIVITA' 6 GIORNI</t>
  </si>
  <si>
    <r>
      <t xml:space="preserve">1° 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>Raggruppamento</t>
    </r>
  </si>
  <si>
    <t>COMPENSI PRODUTTIVITA' 5 GIORNI</t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</si>
  <si>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vigile del fuoco</t>
    </r>
  </si>
  <si>
    <t>COMPENSI PRODUTTIVITA' 4 GIORNI</t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</si>
  <si>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vigile del fuoco esperto</t>
    </r>
  </si>
  <si>
    <t>COMPENSI PRODUTTIVITA' 3 GIORNI O TURNI 12 ORE</t>
  </si>
  <si>
    <t>COMPENSI PRODUTTIVITA' PART-TIME</t>
  </si>
  <si>
    <r>
      <t xml:space="preserve">2° 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>Raggruppamento</t>
    </r>
  </si>
  <si>
    <t>TOTALE 1° RAGGRUPPAMENTO</t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</si>
  <si>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vigile del fuoco esperto con scatto convenzionale</t>
    </r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</si>
  <si>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vigile del fuoco coordinatore</t>
    </r>
  </si>
  <si>
    <r>
      <t xml:space="preserve">3° 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>Raggruppamento</t>
    </r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</si>
  <si>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vigile del fuoco coordinatore con scatto convenzionale</t>
    </r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</si>
  <si>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capo squadra</t>
    </r>
  </si>
  <si>
    <r>
      <t xml:space="preserve">4° 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>Raggruppamento</t>
    </r>
  </si>
  <si>
    <t>TOTALE 2° RAGGRUPPAMENTO</t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</si>
  <si>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capo squadra esperto</t>
    </r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</si>
  <si>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capo reparto</t>
    </r>
  </si>
  <si>
    <r>
      <t>c.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>capo reparto esperto con scatto convenzionale</t>
    </r>
  </si>
  <si>
    <r>
      <t>d.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ispettore antincendi</t>
    </r>
  </si>
  <si>
    <r>
      <t xml:space="preserve">5° 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>Raggruppamento</t>
    </r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</si>
  <si>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ispettore antincendi esperto</t>
    </r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</si>
  <si>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ispettore antincendi esperto con scatto convenzionale</t>
    </r>
  </si>
  <si>
    <t>TOTALE 3° RAGGRUPPAMENTO</t>
  </si>
  <si>
    <r>
      <t xml:space="preserve">6° 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>Raggruppamento</t>
    </r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</si>
  <si>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ispettore antincendi coordinatore</t>
    </r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</si>
  <si>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ispettore antincendi coordinatore con scatto convenzionale</t>
    </r>
  </si>
  <si>
    <t>TOTALE 4° RAGGRUPPAMENTO</t>
  </si>
  <si>
    <t>TOTALE 5° RAGGRUPPAMENTO</t>
  </si>
  <si>
    <t>TOTALE 6° RAGGRUPPAMENTO</t>
  </si>
  <si>
    <t>TOTALE RUOLI OPERATIVI</t>
  </si>
  <si>
    <t>RAGGRUPPAMENTI RUOLI TECNICO-PROFESSIONALI</t>
  </si>
  <si>
    <t>RAGGRUPPAMENTI RUOLI TECNICO-PROFESSIONALI – ARTICOLO 9</t>
  </si>
  <si>
    <t>TOTALE RUOLI TECNICO-PROFESSIONALI</t>
  </si>
  <si>
    <t>TOTALE GENERALE COMPENSI PRODUTTIVITA'</t>
  </si>
  <si>
    <r>
      <t xml:space="preserve">Incremento Indennità di turno (personale operativo) - </t>
    </r>
    <r>
      <rPr>
        <b/>
        <i/>
        <sz val="12"/>
        <color theme="1"/>
        <rFont val="Calibri"/>
        <family val="2"/>
        <scheme val="minor"/>
      </rPr>
      <t>Art. 7 rinnovo contrattuale 2019-2021</t>
    </r>
  </si>
  <si>
    <r>
      <t xml:space="preserve">Incremento Compenso di produttività (personale operativo) - </t>
    </r>
    <r>
      <rPr>
        <b/>
        <i/>
        <sz val="12"/>
        <color theme="1"/>
        <rFont val="Calibri"/>
        <family val="2"/>
        <scheme val="minor"/>
      </rPr>
      <t>Art. 8 rinnovo contrattuale 2019-2021</t>
    </r>
  </si>
  <si>
    <r>
      <t xml:space="preserve">COMPENSI PRODUTTIVITA' PART-TIME
</t>
    </r>
    <r>
      <rPr>
        <i/>
        <sz val="10"/>
        <color theme="1"/>
        <rFont val="Calibri"/>
        <family val="2"/>
        <scheme val="minor"/>
      </rPr>
      <t>considerato come turnazione da 6 giorni a settimana (1 euro)</t>
    </r>
  </si>
  <si>
    <r>
      <t xml:space="preserve">COMPENSI PRODUTTIVITA' PART-TIME
</t>
    </r>
    <r>
      <rPr>
        <i/>
        <sz val="10"/>
        <rFont val="Calibri"/>
        <family val="2"/>
        <scheme val="minor"/>
      </rPr>
      <t>considerato come turnazione da 6 giorni a settimana (1 euro)</t>
    </r>
  </si>
  <si>
    <t>Raggruppamento non interessato agli incrementi poiche riferito alle qualifiche di vigile del fuoco e vigile del fuoco esperto</t>
  </si>
  <si>
    <r>
      <t xml:space="preserve">Incremento Compenso di produttività (personale tecnico-professionale) - </t>
    </r>
    <r>
      <rPr>
        <b/>
        <i/>
        <sz val="12"/>
        <color theme="1"/>
        <rFont val="Calibri"/>
        <family val="2"/>
        <scheme val="minor"/>
      </rPr>
      <t>Art. 9 rinnovo contrattuale 2019-2021</t>
    </r>
  </si>
  <si>
    <t>Importo incremento indennità turno</t>
  </si>
  <si>
    <t>Onere incremento l.d.</t>
  </si>
  <si>
    <t>CALCOLO ONERE PER INCREMENTO INDENNITA' DI TURNO E COMPENSO DI PRODUTTIVITA' COME PREVISTO DALL'ACCORDO NEGOZIALE 2019-2021</t>
  </si>
  <si>
    <t>N. complessivo turni e giornate di presenza</t>
  </si>
  <si>
    <t>Costo per tipologia indennità</t>
  </si>
  <si>
    <t xml:space="preserve"> - Vigile del fuoco esperto con scatto convenzionale
 - Vigile del fuoco coordinatore</t>
  </si>
  <si>
    <t xml:space="preserve"> - Vigile del fuoco coordinatore con scatto convenzionale
 - Capo squadra</t>
  </si>
  <si>
    <t xml:space="preserve"> - Capo squadra esperto
 - Capo reparto
 - Capo reparto esperto con scatto convenzionale
 - Ispettore antincendi di cui all'art. 19 c.1 lett. b) d.lgs. 217/2005</t>
  </si>
  <si>
    <t xml:space="preserve"> - Ispettore antincendi esperto
 - Ispettore antincendi esperto con scatto convenzionale</t>
  </si>
  <si>
    <t xml:space="preserve"> - Ispettore antincendi coordinatore
 - Ispettore antincendi coordinatore con scatto convenzionale</t>
  </si>
  <si>
    <t xml:space="preserve"> - Operatore esperto
 - Operatore esperto con scatto convenzionale
 - Orchestrale esperto
 - Orchestrale esperto con scatto convenzionale
 - Atleta con primo scatto convenzionale
 - Atleta con secondo scatto convenzionale</t>
  </si>
  <si>
    <t xml:space="preserve"> - Assistente
 - Orchestrale superiore
 - Atleta con terzo scatto convenzionale</t>
  </si>
  <si>
    <t xml:space="preserve"> - Assistente con scatto convenzionale
 - Orchestrale superiore con scatto convenzionale
 - Maestro direttore con primo scatto convenzionale
 - Maestro direttore con secondo scatto convenzionale
 - Atleta con quarto scatto convenzionale
 - Ispettore dei ruoli tecnico-professionali di cui al c. 1, lett. b) degli artt. 78, 90, 102 e 114 d.lgs. 217/2005</t>
  </si>
  <si>
    <t xml:space="preserve"> - Maestro direttore con terzo scatto convenzionale
 - Ispettore dei ruoli tecnico-professionali esperto
 - Ispettore dei ruoli tecnico-professionali esperto con scatto convenzionale</t>
  </si>
  <si>
    <t xml:space="preserve"> - Maestro direttore con quarto scatto convenzionale
 - Ispettore dei ruoli tecnico-professionali coordinatore
 - Ispettore dei ruoli tecnico-professionali coordinatore con scatto convenzionale</t>
  </si>
  <si>
    <t>TOTALE RAGGRUPPAMENTI RUOLI OPERATIVI 2-6 raggr</t>
  </si>
  <si>
    <t>TOTALE RUOLI OPERATIVI - 2-6 raggr.</t>
  </si>
  <si>
    <t>Onere totale</t>
  </si>
  <si>
    <t>Vedi Tabella A</t>
  </si>
  <si>
    <t>Vedi Tabella B</t>
  </si>
  <si>
    <r>
      <t xml:space="preserve">Incremento compenso di produttività al personale amministrativo e operativo non turnista - </t>
    </r>
    <r>
      <rPr>
        <i/>
        <sz val="12"/>
        <color indexed="8"/>
        <rFont val="Arial"/>
        <family val="2"/>
      </rPr>
      <t>settimana lavorativa su 6 giorni</t>
    </r>
  </si>
  <si>
    <r>
      <t xml:space="preserve">Incremento compenso produttività al personale amministrativo e operativo non turnista - </t>
    </r>
    <r>
      <rPr>
        <i/>
        <sz val="12"/>
        <color indexed="8"/>
        <rFont val="Arial"/>
        <family val="2"/>
      </rPr>
      <t>settimana lavorativa su 5 giorni</t>
    </r>
  </si>
  <si>
    <r>
      <t xml:space="preserve">Incremento compenso produttività al personale amministrativo e operativo non turnista - </t>
    </r>
    <r>
      <rPr>
        <i/>
        <sz val="12"/>
        <color indexed="8"/>
        <rFont val="Arial"/>
        <family val="2"/>
      </rPr>
      <t>turnazioni di 12 ore</t>
    </r>
  </si>
  <si>
    <t>Tabella A - Dettaglio incremento compenso produttività</t>
  </si>
  <si>
    <r>
      <t xml:space="preserve">Incremento Indennità di Turno </t>
    </r>
    <r>
      <rPr>
        <i/>
        <sz val="12"/>
        <color indexed="8"/>
        <rFont val="Arial"/>
        <family val="2"/>
      </rPr>
      <t xml:space="preserve"> (personale operativo turnista)</t>
    </r>
  </si>
  <si>
    <r>
      <t xml:space="preserve">Incremento Compenso produttività </t>
    </r>
    <r>
      <rPr>
        <i/>
        <sz val="12"/>
        <color indexed="8"/>
        <rFont val="Arial"/>
        <family val="2"/>
      </rPr>
      <t>(personale amministrativo e operativo non turnista)</t>
    </r>
  </si>
  <si>
    <t>Totale</t>
  </si>
  <si>
    <t>Onere complessivo 
Indennità di turno / Compenso di produttività</t>
  </si>
  <si>
    <t>N. complessivo giornate di presenza</t>
  </si>
  <si>
    <r>
      <t xml:space="preserve">Maggiorazione Indennità di turno </t>
    </r>
    <r>
      <rPr>
        <i/>
        <sz val="12"/>
        <color indexed="8"/>
        <rFont val="Arial"/>
        <family val="2"/>
      </rPr>
      <t>(personale operativo)</t>
    </r>
  </si>
  <si>
    <r>
      <t xml:space="preserve">Maggiorazione compenso di produttività </t>
    </r>
    <r>
      <rPr>
        <i/>
        <sz val="12"/>
        <color indexed="8"/>
        <rFont val="Arial"/>
        <family val="2"/>
      </rPr>
      <t>(personale operativo)</t>
    </r>
  </si>
  <si>
    <r>
      <t xml:space="preserve">Maggiorazione compenso di produttività </t>
    </r>
    <r>
      <rPr>
        <i/>
        <sz val="12"/>
        <color indexed="8"/>
        <rFont val="Arial"/>
        <family val="2"/>
      </rPr>
      <t>(personale tecnico-professionale e di rappresentanza)</t>
    </r>
  </si>
  <si>
    <t>Maggiorazione Indennità di turno 
Personale operativo</t>
  </si>
  <si>
    <r>
      <t xml:space="preserve">Maggiorazione  compenso di produttività 
Personale operativo non turnista
</t>
    </r>
    <r>
      <rPr>
        <i/>
        <sz val="12"/>
        <color theme="1"/>
        <rFont val="Arial1"/>
      </rPr>
      <t>settimana lavorativa su 6 giorni</t>
    </r>
  </si>
  <si>
    <r>
      <t xml:space="preserve">Maggiorazione  compenso di produttività 
Personale operativo non turnista
</t>
    </r>
    <r>
      <rPr>
        <i/>
        <sz val="12"/>
        <color theme="1"/>
        <rFont val="Arial1"/>
      </rPr>
      <t>settimana lavorativa su 5 giorni</t>
    </r>
  </si>
  <si>
    <r>
      <t xml:space="preserve">Maggiorazione  compenso di produttività 
Personale operativo non turnista
</t>
    </r>
    <r>
      <rPr>
        <i/>
        <sz val="12"/>
        <color theme="1"/>
        <rFont val="Arial1"/>
      </rPr>
      <t>turnazioni di 12 ore</t>
    </r>
  </si>
  <si>
    <r>
      <t xml:space="preserve">Maggiorazione  compenso di produttività 
Personale tecnico-professionale e di rappresentanza
</t>
    </r>
    <r>
      <rPr>
        <i/>
        <sz val="12"/>
        <color theme="1"/>
        <rFont val="Arial1"/>
      </rPr>
      <t>settimana lavorativa su 6 giorni</t>
    </r>
  </si>
  <si>
    <r>
      <t xml:space="preserve">Maggiorazione  compenso di produttività 
Personale tecnico-professionale e di rappresentanza
</t>
    </r>
    <r>
      <rPr>
        <i/>
        <sz val="12"/>
        <color theme="1"/>
        <rFont val="Arial1"/>
      </rPr>
      <t>settimana lavorativa su 5 giorni</t>
    </r>
  </si>
  <si>
    <r>
      <t xml:space="preserve">Maggiorazione  compenso di produttività 
Personale tecnico-professionale e di rappresentanza
</t>
    </r>
    <r>
      <rPr>
        <i/>
        <sz val="12"/>
        <color theme="1"/>
        <rFont val="Arial1"/>
      </rPr>
      <t>turnazioni di 12 ore</t>
    </r>
  </si>
  <si>
    <r>
      <t xml:space="preserve">1° RAGGRUPPAMENTO </t>
    </r>
    <r>
      <rPr>
        <i/>
        <sz val="11"/>
        <color theme="1"/>
        <rFont val="Calibri"/>
        <family val="2"/>
        <scheme val="minor"/>
      </rPr>
      <t>(*)</t>
    </r>
  </si>
  <si>
    <t>(*) Raggruppamento non interessato agli incrementi poiche riferito alle qualifiche di vigile del fuoco e vigile del fuoco esperto</t>
  </si>
  <si>
    <r>
      <t>Attività di studio NDND (file "</t>
    </r>
    <r>
      <rPr>
        <i/>
        <sz val="11"/>
        <color theme="1"/>
        <rFont val="Calibri"/>
        <family val="2"/>
        <scheme val="minor"/>
      </rPr>
      <t>decreto attività di studio 2019.pdf</t>
    </r>
    <r>
      <rPr>
        <sz val="11"/>
        <color theme="1"/>
        <rFont val="Calibri"/>
        <family val="2"/>
        <scheme val="minor"/>
      </rPr>
      <t>")</t>
    </r>
  </si>
  <si>
    <t>N. complessivo ore</t>
  </si>
  <si>
    <t>Incremento compenso</t>
  </si>
  <si>
    <t>Tabella B - Dettaglio maggiorazioni indennità di turno e compenso di produttività</t>
  </si>
  <si>
    <t>RIEPILOGO TOTALE CENTRO E TERRITORIO (SIPEC) - Anno 2020</t>
  </si>
  <si>
    <t>dati 2019</t>
  </si>
  <si>
    <t>1°    Raggruppamento</t>
  </si>
  <si>
    <t>a.      operatore</t>
  </si>
  <si>
    <t>b.      orchestrale</t>
  </si>
  <si>
    <t>c.       atleta</t>
  </si>
  <si>
    <t>d.      maestro direttore</t>
  </si>
  <si>
    <t>2°    Raggruppamento</t>
  </si>
  <si>
    <t>a.      operatore esperto</t>
  </si>
  <si>
    <t>b.      operatore esperto con scatto convenzionale</t>
  </si>
  <si>
    <t>c.       orchestrale esperto</t>
  </si>
  <si>
    <t>d.      orchestrale esperto con scatto convenzionale</t>
  </si>
  <si>
    <t>e.       atleta con primo scatto convenzionale</t>
  </si>
  <si>
    <t>f.       atleta con secondo scatto convenzionale</t>
  </si>
  <si>
    <t>3°    Raggruppamento</t>
  </si>
  <si>
    <t>a.      assistente</t>
  </si>
  <si>
    <t>b.      orchestrale superiore</t>
  </si>
  <si>
    <t>c.       atleta con terzo scatto convenzionale</t>
  </si>
  <si>
    <t>4°    Raggruppamento</t>
  </si>
  <si>
    <t>a.      assistente con scatto convenzionale</t>
  </si>
  <si>
    <t>b.      orchestrale superiore con scatto convenzionale</t>
  </si>
  <si>
    <t>c.       maestro direttore con primo scatto convenzionale</t>
  </si>
  <si>
    <t>d.      maestro direttore con secondo scatto convenzionale</t>
  </si>
  <si>
    <t>e.       atleta con quarto scatto convenzionale</t>
  </si>
  <si>
    <t>f.       ispettore dei ruoli tecnico-professionali</t>
  </si>
  <si>
    <t>5°    Raggruppamento</t>
  </si>
  <si>
    <t>a.      ispettore dei ruoli tecnico-professionali esperto</t>
  </si>
  <si>
    <t>b.      ispettore dei ruoli tecnico-professionali esperto con scatto convenzionale</t>
  </si>
  <si>
    <t>c.       maestro direttore con terzo scatto convenzionale</t>
  </si>
  <si>
    <t>6°    Raggruppamento</t>
  </si>
  <si>
    <t>a.      ispettore dei ruoli tecnico-professionali coordinatore</t>
  </si>
  <si>
    <t>b.      ispettore dei ruoli tecnico-professionali coordinatore con scatto convenzionale</t>
  </si>
  <si>
    <t>Economie di Gestione 2020</t>
  </si>
  <si>
    <t>TABELLA ALLEGATA ALL'ACCORDO INTEGRATIVO CONCERNENTE LA DISTRIBUZIONE DELLE RISORSE COSTITUITE DALLE ECONOMIE DI GESTIONE DEL FONDO DI AMMINISTRAZIONE PER L'ANNO 2020</t>
  </si>
  <si>
    <t>Capo partenza</t>
  </si>
  <si>
    <t>Funzionario reperibile</t>
  </si>
  <si>
    <t>Responsabile del personale</t>
  </si>
  <si>
    <t>Consegnatario / Sub consegnatario</t>
  </si>
  <si>
    <t>Maggiorazione indennità di turno</t>
  </si>
  <si>
    <t>Maggiorazione compenso di produttività - personale operativo</t>
  </si>
  <si>
    <t>Maggiorazione compenso di produttività - personale tecnico-professionale</t>
  </si>
  <si>
    <t xml:space="preserve">Maggiore spesa accordo 2019 per le maggiorazioni di cui agli artt. 7 comma 5, 8 comma 6 e 9 comma 6, del d.P.R. 121/2022 in riconoscimento della decorrenza giuridica retroattiva delle qualifiche, di cui: </t>
  </si>
  <si>
    <t>Onere complessivo dell'accordo</t>
  </si>
  <si>
    <t>Risorse residue</t>
  </si>
  <si>
    <t>Autista (patente 3°-4° Ctg.)  e personale non specialista con patente nautica</t>
  </si>
  <si>
    <t xml:space="preserve"> da euro 1,21 a euro 1,91</t>
  </si>
  <si>
    <t>da euro 2,42 a euro 3,82</t>
  </si>
  <si>
    <t>N. complessivo turni/giorni</t>
  </si>
  <si>
    <r>
      <t>Autista</t>
    </r>
    <r>
      <rPr>
        <i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(3°-4° Ctg.)  e patente nautica non specialista</t>
    </r>
  </si>
  <si>
    <t xml:space="preserve"> 1.000 unità * 730 turni</t>
  </si>
  <si>
    <t>750 unità x 730 turni</t>
  </si>
  <si>
    <t xml:space="preserve"> 125 unità * 730 turni</t>
  </si>
  <si>
    <t xml:space="preserve"> 200 unità * 50 turni</t>
  </si>
  <si>
    <t>20 unità * 266 giorni</t>
  </si>
  <si>
    <t xml:space="preserve"> 110 unità * 266 giorni</t>
  </si>
  <si>
    <t>Capo turno provinciale e regionale (compreso CON, SCA, SFO e ISA)</t>
  </si>
  <si>
    <t>Responsabile sala operativa provinciale e regionale (CON e SOCAV)</t>
  </si>
  <si>
    <t xml:space="preserve"> 123 unità * 730 turni</t>
  </si>
  <si>
    <t>Personale specialista radioriparatore (appartenenete sia ai ruoli operativi che ai ruoli tecnico-professionali)</t>
  </si>
  <si>
    <t xml:space="preserve"> 150 unità comprensive del personale operativo e del personale dei RTP * 133 turni</t>
  </si>
  <si>
    <t xml:space="preserve"> 150 unità comprensive del personale operativo e del personale dei RTP * 133 turni
Vedi Tabella C</t>
  </si>
  <si>
    <t>Tabella C - Dettaglio compenso personale specialista radioriparatore</t>
  </si>
  <si>
    <t>Compenso</t>
  </si>
  <si>
    <r>
      <t xml:space="preserve">Compenso al personale specialista radioriparatore amministrativo e operativo non turnista - </t>
    </r>
    <r>
      <rPr>
        <i/>
        <sz val="12"/>
        <color indexed="8"/>
        <rFont val="Arial"/>
        <family val="2"/>
      </rPr>
      <t>settimana lavorativa su 6 giorni</t>
    </r>
  </si>
  <si>
    <r>
      <t xml:space="preserve">Compenso al personale specialista radioriparatore amministrativo e operativo non turnista  - </t>
    </r>
    <r>
      <rPr>
        <i/>
        <sz val="12"/>
        <color indexed="8"/>
        <rFont val="Arial"/>
        <family val="2"/>
      </rPr>
      <t>settimana lavorativa su 5 giorni</t>
    </r>
  </si>
  <si>
    <r>
      <t xml:space="preserve">Compenso al personale specialista radioriparatore amministrativo e operativo non turnista  - </t>
    </r>
    <r>
      <rPr>
        <i/>
        <sz val="12"/>
        <color indexed="8"/>
        <rFont val="Arial"/>
        <family val="2"/>
      </rPr>
      <t>turnazioni di 12 ore</t>
    </r>
  </si>
  <si>
    <t xml:space="preserve"> 103 unità * 730 turni</t>
  </si>
  <si>
    <t xml:space="preserve">Capo turno provinciale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</si>
</sst>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410]General"/>
    <numFmt numFmtId="166" formatCode="&quot; &quot;#,##0.00&quot; &quot;;&quot;-&quot;#,##0.00&quot; &quot;;&quot; -&quot;#&quot; &quot;;&quot; &quot;@&quot; &quot;"/>
    <numFmt numFmtId="167" formatCode="[$-410]#,##0"/>
    <numFmt numFmtId="168" formatCode="[$€-410]&quot; &quot;#,##0.00;[Red]&quot;-&quot;[$€-410]&quot; &quot;#,##0.00"/>
    <numFmt numFmtId="169" formatCode="#,##0.00\ &quot;€&quot;"/>
    <numFmt numFmtId="170" formatCode="[$-410]#,##0.00"/>
  </numFmts>
  <fonts count="49">
    <font>
      <sz val="11"/>
      <color theme="1"/>
      <name val="Calibri"/>
      <family val="2"/>
      <scheme val="minor"/>
    </font>
    <font>
      <sz val="10"/>
      <color theme="1"/>
      <name val="Arial1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000000"/>
      <name val="Calibri"/>
      <family val="2"/>
    </font>
    <font>
      <i/>
      <sz val="12"/>
      <color indexed="8"/>
      <name val="Arial"/>
      <family val="2"/>
    </font>
    <font>
      <sz val="16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rgb="FF000000"/>
      <name val="Calibri"/>
      <family val="2"/>
    </font>
    <font>
      <i/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7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1"/>
    </font>
    <font>
      <i/>
      <sz val="12"/>
      <color theme="1"/>
      <name val="Arial1"/>
    </font>
    <font>
      <b/>
      <sz val="14"/>
      <color theme="1"/>
      <name val="Arial1"/>
    </font>
    <font>
      <b/>
      <i/>
      <sz val="14"/>
      <color theme="1"/>
      <name val="Arial1"/>
    </font>
    <font>
      <sz val="14"/>
      <color theme="1"/>
      <name val="Arial1"/>
    </font>
    <font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165" fontId="1" fillId="0" borderId="0"/>
    <xf numFmtId="166" fontId="1" fillId="0" borderId="0"/>
    <xf numFmtId="166" fontId="1" fillId="0" borderId="0"/>
    <xf numFmtId="0" fontId="5" fillId="0" borderId="0"/>
    <xf numFmtId="165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166" fontId="1" fillId="0" borderId="0"/>
    <xf numFmtId="43" fontId="8" fillId="0" borderId="0" applyFont="0" applyFill="0" applyBorder="0" applyAlignment="0" applyProtection="0"/>
    <xf numFmtId="0" fontId="8" fillId="0" borderId="0"/>
    <xf numFmtId="0" fontId="9" fillId="0" borderId="0"/>
    <xf numFmtId="168" fontId="9" fillId="0" borderId="0"/>
  </cellStyleXfs>
  <cellXfs count="332">
    <xf numFmtId="0" fontId="0" fillId="0" borderId="0" xfId="0"/>
    <xf numFmtId="165" fontId="1" fillId="0" borderId="0" xfId="2"/>
    <xf numFmtId="165" fontId="4" fillId="0" borderId="0" xfId="2" applyFont="1"/>
    <xf numFmtId="165" fontId="6" fillId="0" borderId="0" xfId="6"/>
    <xf numFmtId="165" fontId="6" fillId="0" borderId="0" xfId="6" applyAlignment="1">
      <alignment horizontal="center" vertical="center"/>
    </xf>
    <xf numFmtId="9" fontId="1" fillId="0" borderId="0" xfId="2" applyNumberFormat="1"/>
    <xf numFmtId="9" fontId="4" fillId="0" borderId="0" xfId="2" applyNumberFormat="1" applyFont="1"/>
    <xf numFmtId="3" fontId="0" fillId="0" borderId="0" xfId="0" applyNumberFormat="1"/>
    <xf numFmtId="3" fontId="11" fillId="3" borderId="1" xfId="0" applyNumberFormat="1" applyFont="1" applyFill="1" applyBorder="1"/>
    <xf numFmtId="165" fontId="12" fillId="0" borderId="0" xfId="6" applyFont="1"/>
    <xf numFmtId="165" fontId="12" fillId="0" borderId="0" xfId="6" applyFont="1" applyAlignment="1">
      <alignment horizontal="center" vertical="center"/>
    </xf>
    <xf numFmtId="164" fontId="3" fillId="0" borderId="0" xfId="1" applyFont="1" applyFill="1" applyBorder="1" applyAlignment="1" applyProtection="1">
      <alignment horizontal="left" vertical="center"/>
    </xf>
    <xf numFmtId="164" fontId="3" fillId="0" borderId="0" xfId="1" applyFont="1" applyFill="1" applyBorder="1" applyAlignment="1" applyProtection="1">
      <alignment vertical="center"/>
    </xf>
    <xf numFmtId="9" fontId="4" fillId="0" borderId="0" xfId="1" applyNumberFormat="1" applyFont="1" applyBorder="1" applyAlignment="1">
      <alignment vertical="center"/>
    </xf>
    <xf numFmtId="9" fontId="4" fillId="0" borderId="0" xfId="2" applyNumberFormat="1" applyFont="1" applyAlignment="1">
      <alignment horizontal="center" vertical="center" wrapText="1"/>
    </xf>
    <xf numFmtId="164" fontId="2" fillId="0" borderId="0" xfId="1" applyFont="1" applyBorder="1" applyAlignment="1">
      <alignment horizontal="center" vertical="center"/>
    </xf>
    <xf numFmtId="165" fontId="3" fillId="0" borderId="0" xfId="2" applyFont="1" applyAlignment="1">
      <alignment vertical="center" wrapText="1"/>
    </xf>
    <xf numFmtId="165" fontId="16" fillId="0" borderId="0" xfId="6" applyFont="1" applyAlignment="1">
      <alignment horizontal="left" vertical="center"/>
    </xf>
    <xf numFmtId="4" fontId="6" fillId="0" borderId="0" xfId="6" applyNumberFormat="1"/>
    <xf numFmtId="165" fontId="16" fillId="0" borderId="2" xfId="6" applyFont="1" applyBorder="1" applyAlignment="1">
      <alignment horizontal="center" vertical="center" wrapText="1"/>
    </xf>
    <xf numFmtId="165" fontId="16" fillId="0" borderId="7" xfId="6" applyFont="1" applyBorder="1" applyAlignment="1">
      <alignment horizontal="center" vertical="center" wrapText="1"/>
    </xf>
    <xf numFmtId="0" fontId="11" fillId="2" borderId="20" xfId="0" applyFont="1" applyFill="1" applyBorder="1"/>
    <xf numFmtId="4" fontId="11" fillId="2" borderId="7" xfId="0" applyNumberFormat="1" applyFont="1" applyFill="1" applyBorder="1"/>
    <xf numFmtId="0" fontId="11" fillId="3" borderId="3" xfId="0" applyFont="1" applyFill="1" applyBorder="1"/>
    <xf numFmtId="3" fontId="11" fillId="3" borderId="12" xfId="0" applyNumberFormat="1" applyFont="1" applyFill="1" applyBorder="1"/>
    <xf numFmtId="0" fontId="11" fillId="3" borderId="4" xfId="0" applyFont="1" applyFill="1" applyBorder="1"/>
    <xf numFmtId="3" fontId="11" fillId="3" borderId="15" xfId="0" applyNumberFormat="1" applyFont="1" applyFill="1" applyBorder="1"/>
    <xf numFmtId="0" fontId="11" fillId="3" borderId="5" xfId="0" applyFont="1" applyFill="1" applyBorder="1"/>
    <xf numFmtId="3" fontId="11" fillId="3" borderId="6" xfId="0" applyNumberFormat="1" applyFont="1" applyFill="1" applyBorder="1"/>
    <xf numFmtId="3" fontId="10" fillId="3" borderId="2" xfId="0" applyNumberFormat="1" applyFont="1" applyFill="1" applyBorder="1"/>
    <xf numFmtId="164" fontId="2" fillId="0" borderId="7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/>
    </xf>
    <xf numFmtId="165" fontId="2" fillId="0" borderId="7" xfId="2" applyFont="1" applyBorder="1" applyAlignment="1">
      <alignment horizontal="center" vertical="center"/>
    </xf>
    <xf numFmtId="165" fontId="4" fillId="0" borderId="17" xfId="2" applyFont="1" applyBorder="1" applyAlignment="1">
      <alignment horizontal="left" vertical="center"/>
    </xf>
    <xf numFmtId="165" fontId="4" fillId="0" borderId="18" xfId="2" applyFont="1" applyBorder="1" applyAlignment="1">
      <alignment horizontal="left" vertical="center" wrapText="1"/>
    </xf>
    <xf numFmtId="165" fontId="2" fillId="0" borderId="23" xfId="2" applyFont="1" applyBorder="1" applyAlignment="1">
      <alignment horizontal="center" vertical="center" wrapText="1"/>
    </xf>
    <xf numFmtId="167" fontId="4" fillId="0" borderId="8" xfId="3" applyNumberFormat="1" applyFont="1" applyBorder="1" applyAlignment="1">
      <alignment horizontal="center" vertical="center"/>
    </xf>
    <xf numFmtId="165" fontId="3" fillId="0" borderId="0" xfId="2" applyFont="1" applyAlignment="1">
      <alignment horizontal="center" vertical="center"/>
    </xf>
    <xf numFmtId="165" fontId="17" fillId="0" borderId="25" xfId="2" applyFont="1" applyBorder="1" applyAlignment="1">
      <alignment vertical="center"/>
    </xf>
    <xf numFmtId="165" fontId="4" fillId="0" borderId="27" xfId="2" applyFont="1" applyBorder="1" applyAlignment="1">
      <alignment horizontal="left" vertical="center"/>
    </xf>
    <xf numFmtId="167" fontId="4" fillId="0" borderId="28" xfId="3" applyNumberFormat="1" applyFont="1" applyBorder="1" applyAlignment="1">
      <alignment horizontal="center" vertical="center"/>
    </xf>
    <xf numFmtId="165" fontId="4" fillId="0" borderId="19" xfId="2" applyFont="1" applyBorder="1" applyAlignment="1">
      <alignment horizontal="left" vertical="center" wrapText="1"/>
    </xf>
    <xf numFmtId="4" fontId="20" fillId="5" borderId="1" xfId="0" applyNumberFormat="1" applyFont="1" applyFill="1" applyBorder="1" applyAlignment="1">
      <alignment horizontal="right"/>
    </xf>
    <xf numFmtId="3" fontId="20" fillId="5" borderId="1" xfId="0" applyNumberFormat="1" applyFont="1" applyFill="1" applyBorder="1" applyAlignment="1">
      <alignment horizontal="right"/>
    </xf>
    <xf numFmtId="0" fontId="11" fillId="0" borderId="1" xfId="0" applyFont="1" applyBorder="1"/>
    <xf numFmtId="4" fontId="11" fillId="0" borderId="1" xfId="0" applyNumberFormat="1" applyFont="1" applyBorder="1"/>
    <xf numFmtId="9" fontId="4" fillId="0" borderId="0" xfId="2" applyNumberFormat="1" applyFont="1" applyAlignment="1">
      <alignment wrapText="1"/>
    </xf>
    <xf numFmtId="165" fontId="4" fillId="0" borderId="0" xfId="2" applyFont="1" applyAlignment="1">
      <alignment wrapText="1"/>
    </xf>
    <xf numFmtId="167" fontId="4" fillId="0" borderId="9" xfId="3" applyNumberFormat="1" applyFont="1" applyBorder="1" applyAlignment="1">
      <alignment horizontal="center" vertical="center"/>
    </xf>
    <xf numFmtId="167" fontId="4" fillId="0" borderId="10" xfId="3" applyNumberFormat="1" applyFont="1" applyBorder="1" applyAlignment="1">
      <alignment horizontal="center" vertical="center"/>
    </xf>
    <xf numFmtId="169" fontId="0" fillId="0" borderId="0" xfId="0" applyNumberFormat="1"/>
    <xf numFmtId="0" fontId="10" fillId="7" borderId="1" xfId="0" applyFont="1" applyFill="1" applyBorder="1"/>
    <xf numFmtId="169" fontId="10" fillId="7" borderId="1" xfId="0" applyNumberFormat="1" applyFont="1" applyFill="1" applyBorder="1" applyAlignment="1">
      <alignment horizontal="right"/>
    </xf>
    <xf numFmtId="3" fontId="11" fillId="0" borderId="1" xfId="0" applyNumberFormat="1" applyFont="1" applyBorder="1"/>
    <xf numFmtId="3" fontId="10" fillId="7" borderId="1" xfId="0" applyNumberFormat="1" applyFont="1" applyFill="1" applyBorder="1" applyAlignment="1">
      <alignment horizontal="right"/>
    </xf>
    <xf numFmtId="3" fontId="0" fillId="0" borderId="1" xfId="0" applyNumberFormat="1" applyBorder="1"/>
    <xf numFmtId="169" fontId="0" fillId="0" borderId="1" xfId="0" applyNumberFormat="1" applyBorder="1"/>
    <xf numFmtId="0" fontId="18" fillId="6" borderId="1" xfId="0" applyFont="1" applyFill="1" applyBorder="1" applyAlignment="1">
      <alignment vertical="center"/>
    </xf>
    <xf numFmtId="3" fontId="18" fillId="6" borderId="1" xfId="0" applyNumberFormat="1" applyFont="1" applyFill="1" applyBorder="1" applyAlignment="1">
      <alignment vertical="center"/>
    </xf>
    <xf numFmtId="169" fontId="18" fillId="6" borderId="1" xfId="0" applyNumberFormat="1" applyFont="1" applyFill="1" applyBorder="1" applyAlignment="1">
      <alignment vertical="center"/>
    </xf>
    <xf numFmtId="0" fontId="21" fillId="2" borderId="1" xfId="0" applyFont="1" applyFill="1" applyBorder="1"/>
    <xf numFmtId="0" fontId="18" fillId="8" borderId="1" xfId="0" applyFont="1" applyFill="1" applyBorder="1" applyAlignment="1">
      <alignment vertical="center"/>
    </xf>
    <xf numFmtId="3" fontId="18" fillId="8" borderId="1" xfId="0" applyNumberFormat="1" applyFont="1" applyFill="1" applyBorder="1" applyAlignment="1">
      <alignment vertical="center"/>
    </xf>
    <xf numFmtId="169" fontId="18" fillId="8" borderId="1" xfId="0" applyNumberFormat="1" applyFont="1" applyFill="1" applyBorder="1" applyAlignment="1">
      <alignment vertical="center"/>
    </xf>
    <xf numFmtId="0" fontId="21" fillId="0" borderId="0" xfId="0" applyFont="1"/>
    <xf numFmtId="3" fontId="21" fillId="0" borderId="0" xfId="0" applyNumberFormat="1" applyFont="1"/>
    <xf numFmtId="169" fontId="21" fillId="0" borderId="0" xfId="0" applyNumberFormat="1" applyFont="1"/>
    <xf numFmtId="0" fontId="10" fillId="2" borderId="33" xfId="0" applyFont="1" applyFill="1" applyBorder="1" applyAlignment="1">
      <alignment vertical="center"/>
    </xf>
    <xf numFmtId="3" fontId="21" fillId="2" borderId="1" xfId="0" applyNumberFormat="1" applyFont="1" applyFill="1" applyBorder="1" applyAlignment="1">
      <alignment horizontal="right"/>
    </xf>
    <xf numFmtId="169" fontId="21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21" fillId="0" borderId="1" xfId="0" applyFont="1" applyBorder="1" applyAlignment="1">
      <alignment horizontal="left"/>
    </xf>
    <xf numFmtId="3" fontId="10" fillId="0" borderId="1" xfId="0" applyNumberFormat="1" applyFont="1" applyBorder="1"/>
    <xf numFmtId="169" fontId="10" fillId="0" borderId="1" xfId="0" applyNumberFormat="1" applyFont="1" applyBorder="1"/>
    <xf numFmtId="0" fontId="21" fillId="0" borderId="0" xfId="0" applyFont="1" applyAlignment="1">
      <alignment horizontal="left"/>
    </xf>
    <xf numFmtId="3" fontId="10" fillId="0" borderId="0" xfId="0" applyNumberFormat="1" applyFont="1"/>
    <xf numFmtId="169" fontId="10" fillId="0" borderId="0" xfId="0" applyNumberFormat="1" applyFont="1"/>
    <xf numFmtId="0" fontId="18" fillId="9" borderId="1" xfId="0" applyFont="1" applyFill="1" applyBorder="1" applyAlignment="1">
      <alignment vertical="center"/>
    </xf>
    <xf numFmtId="3" fontId="18" fillId="9" borderId="1" xfId="0" applyNumberFormat="1" applyFont="1" applyFill="1" applyBorder="1" applyAlignment="1">
      <alignment vertical="center"/>
    </xf>
    <xf numFmtId="0" fontId="18" fillId="0" borderId="0" xfId="0" applyFont="1"/>
    <xf numFmtId="3" fontId="18" fillId="0" borderId="0" xfId="0" applyNumberFormat="1" applyFont="1"/>
    <xf numFmtId="169" fontId="18" fillId="9" borderId="1" xfId="0" applyNumberFormat="1" applyFont="1" applyFill="1" applyBorder="1" applyAlignment="1">
      <alignment vertical="center"/>
    </xf>
    <xf numFmtId="0" fontId="26" fillId="0" borderId="20" xfId="0" applyFont="1" applyBorder="1" applyAlignment="1">
      <alignment horizontal="left"/>
    </xf>
    <xf numFmtId="0" fontId="0" fillId="0" borderId="34" xfId="0" applyBorder="1"/>
    <xf numFmtId="0" fontId="0" fillId="0" borderId="35" xfId="0" applyBorder="1"/>
    <xf numFmtId="0" fontId="24" fillId="0" borderId="36" xfId="0" applyFont="1" applyBorder="1" applyAlignment="1">
      <alignment horizontal="center"/>
    </xf>
    <xf numFmtId="0" fontId="0" fillId="0" borderId="37" xfId="0" applyBorder="1"/>
    <xf numFmtId="0" fontId="23" fillId="0" borderId="36" xfId="0" applyFont="1" applyBorder="1" applyAlignment="1">
      <alignment horizontal="left" indent="5"/>
    </xf>
    <xf numFmtId="0" fontId="23" fillId="0" borderId="36" xfId="0" applyFont="1" applyBorder="1" applyAlignment="1">
      <alignment horizontal="left" indent="10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23" fillId="0" borderId="38" xfId="0" applyFont="1" applyBorder="1" applyAlignment="1">
      <alignment horizontal="left" indent="10"/>
    </xf>
    <xf numFmtId="0" fontId="23" fillId="0" borderId="0" xfId="0" applyFont="1" applyAlignment="1">
      <alignment horizontal="left" indent="5"/>
    </xf>
    <xf numFmtId="0" fontId="23" fillId="0" borderId="0" xfId="0" applyFont="1" applyAlignment="1">
      <alignment horizontal="left" indent="1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1" fillId="0" borderId="42" xfId="0" applyFont="1" applyBorder="1" applyAlignment="1">
      <alignment horizontal="left"/>
    </xf>
    <xf numFmtId="3" fontId="10" fillId="0" borderId="43" xfId="0" applyNumberFormat="1" applyFont="1" applyBorder="1"/>
    <xf numFmtId="3" fontId="10" fillId="3" borderId="24" xfId="0" applyNumberFormat="1" applyFont="1" applyFill="1" applyBorder="1"/>
    <xf numFmtId="0" fontId="30" fillId="10" borderId="33" xfId="0" applyFont="1" applyFill="1" applyBorder="1" applyAlignment="1">
      <alignment vertical="center"/>
    </xf>
    <xf numFmtId="3" fontId="31" fillId="10" borderId="1" xfId="0" applyNumberFormat="1" applyFont="1" applyFill="1" applyBorder="1" applyAlignment="1">
      <alignment horizontal="right"/>
    </xf>
    <xf numFmtId="0" fontId="32" fillId="10" borderId="3" xfId="0" applyFont="1" applyFill="1" applyBorder="1" applyAlignment="1">
      <alignment horizontal="left"/>
    </xf>
    <xf numFmtId="0" fontId="32" fillId="10" borderId="4" xfId="0" applyFont="1" applyFill="1" applyBorder="1" applyAlignment="1">
      <alignment horizontal="left"/>
    </xf>
    <xf numFmtId="0" fontId="31" fillId="10" borderId="42" xfId="0" applyFont="1" applyFill="1" applyBorder="1" applyAlignment="1">
      <alignment horizontal="left"/>
    </xf>
    <xf numFmtId="3" fontId="30" fillId="10" borderId="43" xfId="0" applyNumberFormat="1" applyFont="1" applyFill="1" applyBorder="1"/>
    <xf numFmtId="0" fontId="29" fillId="0" borderId="0" xfId="0" applyFont="1"/>
    <xf numFmtId="0" fontId="21" fillId="10" borderId="1" xfId="0" applyFont="1" applyFill="1" applyBorder="1"/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32" fillId="10" borderId="5" xfId="0" applyFont="1" applyFill="1" applyBorder="1" applyAlignment="1">
      <alignment horizontal="left" vertical="center" wrapText="1"/>
    </xf>
    <xf numFmtId="0" fontId="18" fillId="9" borderId="22" xfId="0" applyFont="1" applyFill="1" applyBorder="1" applyAlignment="1">
      <alignment vertical="center"/>
    </xf>
    <xf numFmtId="0" fontId="10" fillId="10" borderId="33" xfId="0" applyFont="1" applyFill="1" applyBorder="1" applyAlignment="1">
      <alignment vertical="center"/>
    </xf>
    <xf numFmtId="0" fontId="0" fillId="10" borderId="3" xfId="0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0" fillId="10" borderId="5" xfId="0" applyFill="1" applyBorder="1" applyAlignment="1">
      <alignment horizontal="left" vertical="center" wrapText="1"/>
    </xf>
    <xf numFmtId="0" fontId="21" fillId="10" borderId="42" xfId="0" applyFont="1" applyFill="1" applyBorder="1" applyAlignment="1">
      <alignment horizontal="left"/>
    </xf>
    <xf numFmtId="3" fontId="10" fillId="10" borderId="43" xfId="0" applyNumberFormat="1" applyFont="1" applyFill="1" applyBorder="1"/>
    <xf numFmtId="0" fontId="11" fillId="0" borderId="0" xfId="0" applyFont="1"/>
    <xf numFmtId="3" fontId="11" fillId="10" borderId="1" xfId="0" applyNumberFormat="1" applyFont="1" applyFill="1" applyBorder="1"/>
    <xf numFmtId="3" fontId="33" fillId="10" borderId="12" xfId="0" applyNumberFormat="1" applyFont="1" applyFill="1" applyBorder="1"/>
    <xf numFmtId="3" fontId="33" fillId="10" borderId="1" xfId="0" applyNumberFormat="1" applyFont="1" applyFill="1" applyBorder="1"/>
    <xf numFmtId="3" fontId="33" fillId="10" borderId="6" xfId="0" applyNumberFormat="1" applyFont="1" applyFill="1" applyBorder="1" applyAlignment="1">
      <alignment vertical="center"/>
    </xf>
    <xf numFmtId="3" fontId="11" fillId="0" borderId="12" xfId="0" applyNumberFormat="1" applyFont="1" applyBorder="1"/>
    <xf numFmtId="3" fontId="11" fillId="0" borderId="6" xfId="0" applyNumberFormat="1" applyFont="1" applyBorder="1" applyAlignment="1">
      <alignment vertical="center"/>
    </xf>
    <xf numFmtId="3" fontId="10" fillId="2" borderId="1" xfId="0" applyNumberFormat="1" applyFont="1" applyFill="1" applyBorder="1" applyAlignment="1">
      <alignment horizontal="right"/>
    </xf>
    <xf numFmtId="3" fontId="10" fillId="2" borderId="41" xfId="0" applyNumberFormat="1" applyFont="1" applyFill="1" applyBorder="1" applyAlignment="1">
      <alignment horizontal="right"/>
    </xf>
    <xf numFmtId="3" fontId="10" fillId="10" borderId="41" xfId="0" applyNumberFormat="1" applyFont="1" applyFill="1" applyBorder="1" applyAlignment="1">
      <alignment horizontal="right"/>
    </xf>
    <xf numFmtId="3" fontId="11" fillId="10" borderId="12" xfId="0" applyNumberFormat="1" applyFont="1" applyFill="1" applyBorder="1"/>
    <xf numFmtId="3" fontId="11" fillId="10" borderId="6" xfId="0" applyNumberFormat="1" applyFont="1" applyFill="1" applyBorder="1" applyAlignment="1">
      <alignment vertical="center"/>
    </xf>
    <xf numFmtId="4" fontId="11" fillId="0" borderId="41" xfId="0" applyNumberFormat="1" applyFont="1" applyBorder="1"/>
    <xf numFmtId="4" fontId="10" fillId="8" borderId="2" xfId="0" applyNumberFormat="1" applyFont="1" applyFill="1" applyBorder="1" applyAlignment="1">
      <alignment vertical="center"/>
    </xf>
    <xf numFmtId="165" fontId="4" fillId="0" borderId="36" xfId="2" applyFont="1" applyBorder="1" applyAlignment="1">
      <alignment horizontal="left" vertical="center"/>
    </xf>
    <xf numFmtId="3" fontId="35" fillId="9" borderId="45" xfId="0" applyNumberFormat="1" applyFont="1" applyFill="1" applyBorder="1" applyAlignment="1">
      <alignment vertical="center"/>
    </xf>
    <xf numFmtId="3" fontId="18" fillId="9" borderId="2" xfId="0" applyNumberFormat="1" applyFont="1" applyFill="1" applyBorder="1" applyAlignment="1">
      <alignment vertical="center"/>
    </xf>
    <xf numFmtId="3" fontId="35" fillId="8" borderId="29" xfId="0" applyNumberFormat="1" applyFont="1" applyFill="1" applyBorder="1" applyAlignment="1">
      <alignment vertical="center"/>
    </xf>
    <xf numFmtId="3" fontId="18" fillId="8" borderId="2" xfId="0" applyNumberFormat="1" applyFont="1" applyFill="1" applyBorder="1" applyAlignment="1">
      <alignment vertical="center"/>
    </xf>
    <xf numFmtId="3" fontId="10" fillId="8" borderId="1" xfId="0" applyNumberFormat="1" applyFont="1" applyFill="1" applyBorder="1" applyAlignment="1">
      <alignment vertical="center"/>
    </xf>
    <xf numFmtId="164" fontId="2" fillId="0" borderId="8" xfId="1" applyFont="1" applyBorder="1" applyAlignment="1">
      <alignment horizontal="center" vertical="center"/>
    </xf>
    <xf numFmtId="164" fontId="36" fillId="0" borderId="44" xfId="1" applyFont="1" applyBorder="1" applyAlignment="1">
      <alignment horizontal="center" vertical="center"/>
    </xf>
    <xf numFmtId="164" fontId="36" fillId="0" borderId="10" xfId="1" applyFont="1" applyBorder="1" applyAlignment="1">
      <alignment horizontal="center" vertical="center"/>
    </xf>
    <xf numFmtId="164" fontId="2" fillId="0" borderId="10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4" fillId="0" borderId="27" xfId="2" applyFont="1" applyBorder="1" applyAlignment="1">
      <alignment horizontal="left" vertical="center" wrapText="1"/>
    </xf>
    <xf numFmtId="167" fontId="4" fillId="0" borderId="0" xfId="3" applyNumberFormat="1" applyFont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167" fontId="4" fillId="11" borderId="47" xfId="3" applyNumberFormat="1" applyFont="1" applyFill="1" applyBorder="1" applyAlignment="1">
      <alignment horizontal="center" vertical="center"/>
    </xf>
    <xf numFmtId="164" fontId="2" fillId="11" borderId="12" xfId="1" applyFont="1" applyFill="1" applyBorder="1" applyAlignment="1">
      <alignment horizontal="center" vertical="center"/>
    </xf>
    <xf numFmtId="164" fontId="2" fillId="11" borderId="14" xfId="1" applyFont="1" applyFill="1" applyBorder="1" applyAlignment="1">
      <alignment horizontal="center" vertical="center"/>
    </xf>
    <xf numFmtId="167" fontId="4" fillId="11" borderId="30" xfId="3" applyNumberFormat="1" applyFont="1" applyFill="1" applyBorder="1" applyAlignment="1">
      <alignment horizontal="center" vertical="center"/>
    </xf>
    <xf numFmtId="164" fontId="2" fillId="11" borderId="1" xfId="1" applyFont="1" applyFill="1" applyBorder="1" applyAlignment="1">
      <alignment horizontal="center" vertical="center"/>
    </xf>
    <xf numFmtId="164" fontId="2" fillId="11" borderId="15" xfId="1" applyFont="1" applyFill="1" applyBorder="1" applyAlignment="1">
      <alignment horizontal="center" vertical="center"/>
    </xf>
    <xf numFmtId="167" fontId="4" fillId="11" borderId="48" xfId="3" applyNumberFormat="1" applyFont="1" applyFill="1" applyBorder="1" applyAlignment="1">
      <alignment horizontal="center" vertical="center"/>
    </xf>
    <xf numFmtId="164" fontId="2" fillId="11" borderId="6" xfId="1" applyFont="1" applyFill="1" applyBorder="1" applyAlignment="1">
      <alignment horizontal="center" vertical="center"/>
    </xf>
    <xf numFmtId="164" fontId="2" fillId="11" borderId="16" xfId="1" applyFont="1" applyFill="1" applyBorder="1" applyAlignment="1">
      <alignment horizontal="center" vertical="center"/>
    </xf>
    <xf numFmtId="165" fontId="4" fillId="2" borderId="8" xfId="2" applyFont="1" applyFill="1" applyBorder="1" applyAlignment="1">
      <alignment horizontal="left" vertical="center" wrapText="1"/>
    </xf>
    <xf numFmtId="167" fontId="4" fillId="2" borderId="47" xfId="3" applyNumberFormat="1" applyFont="1" applyFill="1" applyBorder="1" applyAlignment="1">
      <alignment horizontal="center" vertical="center"/>
    </xf>
    <xf numFmtId="164" fontId="2" fillId="2" borderId="12" xfId="1" applyFont="1" applyFill="1" applyBorder="1" applyAlignment="1">
      <alignment horizontal="center" vertical="center"/>
    </xf>
    <xf numFmtId="164" fontId="2" fillId="2" borderId="14" xfId="1" applyFont="1" applyFill="1" applyBorder="1" applyAlignment="1">
      <alignment horizontal="center" vertical="center"/>
    </xf>
    <xf numFmtId="167" fontId="4" fillId="2" borderId="30" xfId="3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2" fillId="2" borderId="15" xfId="1" applyFont="1" applyFill="1" applyBorder="1" applyAlignment="1">
      <alignment horizontal="center" vertical="center"/>
    </xf>
    <xf numFmtId="167" fontId="4" fillId="2" borderId="48" xfId="3" applyNumberFormat="1" applyFont="1" applyFill="1" applyBorder="1" applyAlignment="1">
      <alignment horizontal="center" vertical="center"/>
    </xf>
    <xf numFmtId="164" fontId="2" fillId="2" borderId="6" xfId="1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/>
    </xf>
    <xf numFmtId="167" fontId="4" fillId="3" borderId="47" xfId="3" applyNumberFormat="1" applyFont="1" applyFill="1" applyBorder="1" applyAlignment="1">
      <alignment horizontal="center" vertical="center"/>
    </xf>
    <xf numFmtId="164" fontId="2" fillId="3" borderId="12" xfId="1" applyFont="1" applyFill="1" applyBorder="1" applyAlignment="1">
      <alignment horizontal="center" vertical="center"/>
    </xf>
    <xf numFmtId="164" fontId="2" fillId="3" borderId="14" xfId="1" applyFont="1" applyFill="1" applyBorder="1" applyAlignment="1">
      <alignment horizontal="center" vertical="center"/>
    </xf>
    <xf numFmtId="167" fontId="4" fillId="3" borderId="30" xfId="3" applyNumberFormat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  <xf numFmtId="164" fontId="2" fillId="3" borderId="15" xfId="1" applyFont="1" applyFill="1" applyBorder="1" applyAlignment="1">
      <alignment horizontal="center" vertical="center"/>
    </xf>
    <xf numFmtId="167" fontId="4" fillId="3" borderId="48" xfId="3" applyNumberFormat="1" applyFont="1" applyFill="1" applyBorder="1" applyAlignment="1">
      <alignment horizontal="center" vertical="center"/>
    </xf>
    <xf numFmtId="164" fontId="2" fillId="3" borderId="6" xfId="1" applyFont="1" applyFill="1" applyBorder="1" applyAlignment="1">
      <alignment horizontal="center" vertical="center"/>
    </xf>
    <xf numFmtId="164" fontId="2" fillId="3" borderId="16" xfId="1" applyFont="1" applyFill="1" applyBorder="1" applyAlignment="1">
      <alignment horizontal="center" vertical="center"/>
    </xf>
    <xf numFmtId="165" fontId="13" fillId="2" borderId="9" xfId="2" applyFont="1" applyFill="1" applyBorder="1" applyAlignment="1">
      <alignment horizontal="left" vertical="center" wrapText="1"/>
    </xf>
    <xf numFmtId="165" fontId="13" fillId="2" borderId="10" xfId="2" applyFont="1" applyFill="1" applyBorder="1" applyAlignment="1">
      <alignment horizontal="left" vertical="center" wrapText="1"/>
    </xf>
    <xf numFmtId="165" fontId="13" fillId="3" borderId="8" xfId="2" applyFont="1" applyFill="1" applyBorder="1" applyAlignment="1">
      <alignment horizontal="left" vertical="center" wrapText="1"/>
    </xf>
    <xf numFmtId="165" fontId="13" fillId="3" borderId="9" xfId="2" applyFont="1" applyFill="1" applyBorder="1" applyAlignment="1">
      <alignment horizontal="left" vertical="center" wrapText="1"/>
    </xf>
    <xf numFmtId="165" fontId="13" fillId="3" borderId="10" xfId="2" applyFont="1" applyFill="1" applyBorder="1" applyAlignment="1">
      <alignment horizontal="left" vertical="center" wrapText="1"/>
    </xf>
    <xf numFmtId="165" fontId="13" fillId="11" borderId="8" xfId="2" applyFont="1" applyFill="1" applyBorder="1" applyAlignment="1">
      <alignment horizontal="left" vertical="center" wrapText="1"/>
    </xf>
    <xf numFmtId="165" fontId="13" fillId="11" borderId="9" xfId="2" applyFont="1" applyFill="1" applyBorder="1" applyAlignment="1">
      <alignment horizontal="left" vertical="center" wrapText="1"/>
    </xf>
    <xf numFmtId="165" fontId="13" fillId="11" borderId="10" xfId="2" applyFont="1" applyFill="1" applyBorder="1" applyAlignment="1">
      <alignment horizontal="left" vertical="center" wrapText="1"/>
    </xf>
    <xf numFmtId="165" fontId="4" fillId="0" borderId="0" xfId="2" applyFont="1" applyAlignment="1">
      <alignment horizontal="left" vertical="center" wrapText="1"/>
    </xf>
    <xf numFmtId="165" fontId="17" fillId="0" borderId="0" xfId="2" applyFont="1" applyAlignment="1">
      <alignment vertical="center"/>
    </xf>
    <xf numFmtId="165" fontId="40" fillId="0" borderId="0" xfId="2" applyFont="1" applyAlignment="1">
      <alignment vertical="center"/>
    </xf>
    <xf numFmtId="164" fontId="36" fillId="0" borderId="28" xfId="1" applyFont="1" applyBorder="1" applyAlignment="1">
      <alignment horizontal="center" vertical="center"/>
    </xf>
    <xf numFmtId="165" fontId="17" fillId="0" borderId="8" xfId="2" applyFont="1" applyBorder="1" applyAlignment="1">
      <alignment vertical="center"/>
    </xf>
    <xf numFmtId="165" fontId="17" fillId="0" borderId="10" xfId="2" applyFont="1" applyBorder="1" applyAlignment="1">
      <alignment vertical="center"/>
    </xf>
    <xf numFmtId="164" fontId="2" fillId="0" borderId="26" xfId="1" applyFont="1" applyFill="1" applyBorder="1" applyAlignment="1">
      <alignment horizontal="center" vertical="center"/>
    </xf>
    <xf numFmtId="165" fontId="1" fillId="0" borderId="0" xfId="2" applyAlignment="1">
      <alignment vertical="center"/>
    </xf>
    <xf numFmtId="165" fontId="39" fillId="0" borderId="2" xfId="2" applyFont="1" applyBorder="1" applyAlignment="1">
      <alignment horizontal="right" vertical="center"/>
    </xf>
    <xf numFmtId="9" fontId="1" fillId="0" borderId="0" xfId="2" applyNumberFormat="1" applyAlignment="1">
      <alignment vertical="center"/>
    </xf>
    <xf numFmtId="165" fontId="2" fillId="0" borderId="2" xfId="2" applyFont="1" applyBorder="1" applyAlignment="1">
      <alignment horizontal="center" vertical="center"/>
    </xf>
    <xf numFmtId="165" fontId="2" fillId="0" borderId="51" xfId="2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11" xfId="0" applyBorder="1"/>
    <xf numFmtId="165" fontId="17" fillId="0" borderId="26" xfId="2" applyFont="1" applyBorder="1" applyAlignment="1">
      <alignment vertical="center"/>
    </xf>
    <xf numFmtId="164" fontId="2" fillId="0" borderId="17" xfId="1" applyFont="1" applyFill="1" applyBorder="1" applyAlignment="1">
      <alignment horizontal="center" vertical="center"/>
    </xf>
    <xf numFmtId="164" fontId="2" fillId="0" borderId="19" xfId="1" applyFont="1" applyFill="1" applyBorder="1" applyAlignment="1">
      <alignment horizontal="center" vertical="center"/>
    </xf>
    <xf numFmtId="164" fontId="2" fillId="0" borderId="49" xfId="1" applyFont="1" applyFill="1" applyBorder="1" applyAlignment="1">
      <alignment horizontal="center" vertical="center"/>
    </xf>
    <xf numFmtId="170" fontId="4" fillId="0" borderId="28" xfId="3" applyNumberFormat="1" applyFont="1" applyBorder="1" applyAlignment="1">
      <alignment horizontal="right" vertical="center"/>
    </xf>
    <xf numFmtId="170" fontId="4" fillId="0" borderId="9" xfId="3" applyNumberFormat="1" applyFont="1" applyBorder="1" applyAlignment="1">
      <alignment horizontal="right" vertical="center"/>
    </xf>
    <xf numFmtId="170" fontId="4" fillId="0" borderId="10" xfId="3" applyNumberFormat="1" applyFont="1" applyBorder="1" applyAlignment="1">
      <alignment horizontal="right" vertical="center"/>
    </xf>
    <xf numFmtId="3" fontId="11" fillId="12" borderId="1" xfId="0" applyNumberFormat="1" applyFont="1" applyFill="1" applyBorder="1"/>
    <xf numFmtId="3" fontId="11" fillId="4" borderId="1" xfId="0" applyNumberFormat="1" applyFont="1" applyFill="1" applyBorder="1"/>
    <xf numFmtId="169" fontId="11" fillId="4" borderId="1" xfId="0" applyNumberFormat="1" applyFont="1" applyFill="1" applyBorder="1"/>
    <xf numFmtId="3" fontId="42" fillId="10" borderId="1" xfId="0" applyNumberFormat="1" applyFont="1" applyFill="1" applyBorder="1"/>
    <xf numFmtId="4" fontId="42" fillId="10" borderId="1" xfId="0" applyNumberFormat="1" applyFont="1" applyFill="1" applyBorder="1"/>
    <xf numFmtId="0" fontId="28" fillId="0" borderId="0" xfId="0" applyFont="1"/>
    <xf numFmtId="3" fontId="0" fillId="0" borderId="52" xfId="0" applyNumberFormat="1" applyBorder="1"/>
    <xf numFmtId="169" fontId="0" fillId="0" borderId="52" xfId="0" applyNumberFormat="1" applyBorder="1"/>
    <xf numFmtId="0" fontId="28" fillId="0" borderId="0" xfId="0" applyFont="1" applyAlignment="1">
      <alignment vertical="top" wrapText="1"/>
    </xf>
    <xf numFmtId="0" fontId="0" fillId="0" borderId="36" xfId="0" applyBorder="1"/>
    <xf numFmtId="3" fontId="28" fillId="10" borderId="2" xfId="0" applyNumberFormat="1" applyFont="1" applyFill="1" applyBorder="1" applyAlignment="1">
      <alignment horizontal="center"/>
    </xf>
    <xf numFmtId="165" fontId="41" fillId="0" borderId="0" xfId="2" applyFont="1"/>
    <xf numFmtId="164" fontId="2" fillId="0" borderId="2" xfId="1" applyFont="1" applyFill="1" applyBorder="1" applyAlignment="1">
      <alignment horizontal="center" vertical="center"/>
    </xf>
    <xf numFmtId="165" fontId="4" fillId="0" borderId="0" xfId="2" applyFont="1" applyAlignment="1">
      <alignment vertical="center"/>
    </xf>
    <xf numFmtId="2" fontId="4" fillId="0" borderId="0" xfId="2" applyNumberFormat="1" applyFont="1" applyAlignment="1">
      <alignment vertical="center"/>
    </xf>
    <xf numFmtId="164" fontId="2" fillId="0" borderId="13" xfId="1" applyFont="1" applyFill="1" applyBorder="1" applyAlignment="1">
      <alignment horizontal="center" vertical="center"/>
    </xf>
    <xf numFmtId="164" fontId="2" fillId="0" borderId="46" xfId="1" applyFont="1" applyFill="1" applyBorder="1" applyAlignment="1">
      <alignment horizontal="center" vertical="center"/>
    </xf>
    <xf numFmtId="165" fontId="4" fillId="0" borderId="18" xfId="2" applyFont="1" applyBorder="1" applyAlignment="1">
      <alignment horizontal="left" vertical="center"/>
    </xf>
    <xf numFmtId="164" fontId="2" fillId="0" borderId="9" xfId="1" applyFont="1" applyBorder="1" applyAlignment="1">
      <alignment horizontal="center" vertical="center"/>
    </xf>
    <xf numFmtId="165" fontId="17" fillId="0" borderId="53" xfId="2" applyFont="1" applyBorder="1" applyAlignment="1">
      <alignment vertical="center"/>
    </xf>
    <xf numFmtId="165" fontId="14" fillId="0" borderId="22" xfId="2" applyFont="1" applyBorder="1" applyAlignment="1">
      <alignment vertical="center"/>
    </xf>
    <xf numFmtId="164" fontId="3" fillId="0" borderId="54" xfId="1" applyFont="1" applyFill="1" applyBorder="1" applyAlignment="1" applyProtection="1">
      <alignment vertical="center"/>
    </xf>
    <xf numFmtId="164" fontId="2" fillId="0" borderId="1" xfId="1" applyFont="1" applyBorder="1" applyAlignment="1">
      <alignment horizontal="center" vertical="center"/>
    </xf>
    <xf numFmtId="164" fontId="2" fillId="0" borderId="12" xfId="1" applyFont="1" applyBorder="1" applyAlignment="1">
      <alignment horizontal="center" vertical="center"/>
    </xf>
    <xf numFmtId="164" fontId="2" fillId="0" borderId="6" xfId="1" applyFont="1" applyBorder="1" applyAlignment="1">
      <alignment horizontal="center" vertical="center"/>
    </xf>
    <xf numFmtId="165" fontId="4" fillId="0" borderId="0" xfId="2" applyFont="1" applyAlignment="1">
      <alignment horizontal="center" vertical="center" wrapText="1"/>
    </xf>
    <xf numFmtId="165" fontId="4" fillId="0" borderId="55" xfId="2" applyFont="1" applyBorder="1" applyAlignment="1">
      <alignment horizontal="left" vertical="center"/>
    </xf>
    <xf numFmtId="167" fontId="4" fillId="0" borderId="56" xfId="3" applyNumberFormat="1" applyFont="1" applyBorder="1" applyAlignment="1">
      <alignment horizontal="center" vertical="center"/>
    </xf>
    <xf numFmtId="167" fontId="4" fillId="0" borderId="1" xfId="3" applyNumberFormat="1" applyFont="1" applyBorder="1" applyAlignment="1">
      <alignment horizontal="center" vertical="center"/>
    </xf>
    <xf numFmtId="167" fontId="46" fillId="14" borderId="1" xfId="3" applyNumberFormat="1" applyFont="1" applyFill="1" applyBorder="1" applyAlignment="1">
      <alignment horizontal="center" vertical="center"/>
    </xf>
    <xf numFmtId="165" fontId="4" fillId="0" borderId="3" xfId="2" applyFont="1" applyBorder="1" applyAlignment="1">
      <alignment horizontal="left" vertical="center"/>
    </xf>
    <xf numFmtId="167" fontId="4" fillId="0" borderId="12" xfId="3" applyNumberFormat="1" applyFont="1" applyBorder="1" applyAlignment="1">
      <alignment horizontal="center" vertical="center"/>
    </xf>
    <xf numFmtId="165" fontId="17" fillId="0" borderId="14" xfId="2" applyFont="1" applyBorder="1" applyAlignment="1">
      <alignment vertical="center"/>
    </xf>
    <xf numFmtId="165" fontId="4" fillId="0" borderId="4" xfId="2" applyFont="1" applyBorder="1" applyAlignment="1">
      <alignment horizontal="left" vertical="center"/>
    </xf>
    <xf numFmtId="165" fontId="17" fillId="0" borderId="15" xfId="2" applyFont="1" applyBorder="1" applyAlignment="1">
      <alignment vertical="center"/>
    </xf>
    <xf numFmtId="165" fontId="46" fillId="14" borderId="4" xfId="2" applyFont="1" applyFill="1" applyBorder="1" applyAlignment="1">
      <alignment horizontal="left" vertical="center"/>
    </xf>
    <xf numFmtId="165" fontId="47" fillId="14" borderId="15" xfId="2" applyFont="1" applyFill="1" applyBorder="1" applyAlignment="1">
      <alignment vertical="center"/>
    </xf>
    <xf numFmtId="165" fontId="46" fillId="14" borderId="5" xfId="2" applyFont="1" applyFill="1" applyBorder="1" applyAlignment="1">
      <alignment horizontal="left" vertical="center" wrapText="1"/>
    </xf>
    <xf numFmtId="167" fontId="46" fillId="14" borderId="6" xfId="3" applyNumberFormat="1" applyFont="1" applyFill="1" applyBorder="1" applyAlignment="1">
      <alignment horizontal="center" vertical="center"/>
    </xf>
    <xf numFmtId="165" fontId="47" fillId="14" borderId="16" xfId="2" applyFont="1" applyFill="1" applyBorder="1" applyAlignment="1">
      <alignment vertical="center" wrapText="1"/>
    </xf>
    <xf numFmtId="164" fontId="2" fillId="0" borderId="56" xfId="1" applyFont="1" applyBorder="1" applyAlignment="1">
      <alignment horizontal="center" vertical="center"/>
    </xf>
    <xf numFmtId="164" fontId="2" fillId="13" borderId="8" xfId="1" applyFont="1" applyFill="1" applyBorder="1" applyAlignment="1">
      <alignment horizontal="center" vertical="center"/>
    </xf>
    <xf numFmtId="164" fontId="2" fillId="13" borderId="9" xfId="1" applyFont="1" applyFill="1" applyBorder="1" applyAlignment="1">
      <alignment horizontal="center" vertical="center"/>
    </xf>
    <xf numFmtId="164" fontId="2" fillId="13" borderId="56" xfId="1" applyFont="1" applyFill="1" applyBorder="1" applyAlignment="1">
      <alignment horizontal="center" vertical="center"/>
    </xf>
    <xf numFmtId="165" fontId="17" fillId="0" borderId="26" xfId="2" applyFont="1" applyBorder="1" applyAlignment="1">
      <alignment vertical="center" wrapText="1"/>
    </xf>
    <xf numFmtId="164" fontId="2" fillId="13" borderId="10" xfId="1" applyFont="1" applyFill="1" applyBorder="1" applyAlignment="1">
      <alignment horizontal="center" vertical="center"/>
    </xf>
    <xf numFmtId="165" fontId="48" fillId="0" borderId="18" xfId="2" applyFont="1" applyBorder="1" applyAlignment="1">
      <alignment horizontal="left" vertical="center"/>
    </xf>
    <xf numFmtId="167" fontId="48" fillId="0" borderId="9" xfId="3" applyNumberFormat="1" applyFont="1" applyBorder="1" applyAlignment="1">
      <alignment horizontal="center" vertical="center"/>
    </xf>
    <xf numFmtId="165" fontId="48" fillId="0" borderId="19" xfId="2" applyFont="1" applyBorder="1" applyAlignment="1">
      <alignment horizontal="left" vertical="center" wrapText="1"/>
    </xf>
    <xf numFmtId="167" fontId="48" fillId="0" borderId="10" xfId="3" applyNumberFormat="1" applyFont="1" applyBorder="1" applyAlignment="1">
      <alignment horizontal="center" vertical="center"/>
    </xf>
    <xf numFmtId="165" fontId="2" fillId="0" borderId="11" xfId="2" applyFont="1" applyBorder="1" applyAlignment="1">
      <alignment horizontal="center" vertical="center"/>
    </xf>
    <xf numFmtId="164" fontId="2" fillId="0" borderId="28" xfId="1" applyFont="1" applyFill="1" applyBorder="1" applyAlignment="1">
      <alignment horizontal="center" vertical="center"/>
    </xf>
    <xf numFmtId="164" fontId="2" fillId="0" borderId="9" xfId="1" applyFont="1" applyFill="1" applyBorder="1" applyAlignment="1">
      <alignment horizontal="center" vertical="center"/>
    </xf>
    <xf numFmtId="164" fontId="2" fillId="0" borderId="10" xfId="1" applyFont="1" applyFill="1" applyBorder="1" applyAlignment="1">
      <alignment horizontal="center" vertical="center"/>
    </xf>
    <xf numFmtId="164" fontId="2" fillId="0" borderId="25" xfId="1" applyFont="1" applyBorder="1" applyAlignment="1">
      <alignment horizontal="center" vertical="center"/>
    </xf>
    <xf numFmtId="164" fontId="2" fillId="0" borderId="26" xfId="1" applyFont="1" applyBorder="1" applyAlignment="1">
      <alignment horizontal="center" vertical="center"/>
    </xf>
    <xf numFmtId="4" fontId="2" fillId="11" borderId="44" xfId="2" applyNumberFormat="1" applyFont="1" applyFill="1" applyBorder="1" applyAlignment="1">
      <alignment horizontal="center" vertical="center"/>
    </xf>
    <xf numFmtId="4" fontId="2" fillId="11" borderId="28" xfId="2" applyNumberFormat="1" applyFont="1" applyFill="1" applyBorder="1" applyAlignment="1">
      <alignment horizontal="center" vertical="center"/>
    </xf>
    <xf numFmtId="164" fontId="2" fillId="11" borderId="7" xfId="1" applyFont="1" applyFill="1" applyBorder="1" applyAlignment="1">
      <alignment horizontal="center" vertical="center"/>
    </xf>
    <xf numFmtId="164" fontId="2" fillId="11" borderId="44" xfId="1" applyFont="1" applyFill="1" applyBorder="1" applyAlignment="1">
      <alignment horizontal="center" vertical="center"/>
    </xf>
    <xf numFmtId="164" fontId="2" fillId="11" borderId="24" xfId="1" applyFont="1" applyFill="1" applyBorder="1" applyAlignment="1">
      <alignment horizontal="center" vertical="center"/>
    </xf>
    <xf numFmtId="4" fontId="2" fillId="2" borderId="7" xfId="2" applyNumberFormat="1" applyFont="1" applyFill="1" applyBorder="1" applyAlignment="1">
      <alignment horizontal="center" vertical="center"/>
    </xf>
    <xf numFmtId="4" fontId="2" fillId="2" borderId="44" xfId="2" applyNumberFormat="1" applyFont="1" applyFill="1" applyBorder="1" applyAlignment="1">
      <alignment horizontal="center" vertical="center"/>
    </xf>
    <xf numFmtId="4" fontId="2" fillId="2" borderId="24" xfId="2" applyNumberFormat="1" applyFont="1" applyFill="1" applyBorder="1" applyAlignment="1">
      <alignment horizontal="center" vertical="center"/>
    </xf>
    <xf numFmtId="4" fontId="2" fillId="3" borderId="44" xfId="2" applyNumberFormat="1" applyFont="1" applyFill="1" applyBorder="1" applyAlignment="1">
      <alignment horizontal="center" vertical="center"/>
    </xf>
    <xf numFmtId="4" fontId="2" fillId="3" borderId="28" xfId="2" applyNumberFormat="1" applyFont="1" applyFill="1" applyBorder="1" applyAlignment="1">
      <alignment horizontal="center" vertical="center"/>
    </xf>
    <xf numFmtId="164" fontId="2" fillId="2" borderId="7" xfId="1" applyFont="1" applyFill="1" applyBorder="1" applyAlignment="1">
      <alignment horizontal="center" vertical="center"/>
    </xf>
    <xf numFmtId="164" fontId="2" fillId="2" borderId="44" xfId="1" applyFont="1" applyFill="1" applyBorder="1" applyAlignment="1">
      <alignment horizontal="center" vertical="center"/>
    </xf>
    <xf numFmtId="164" fontId="2" fillId="3" borderId="7" xfId="1" applyFont="1" applyFill="1" applyBorder="1" applyAlignment="1">
      <alignment horizontal="center" vertical="center"/>
    </xf>
    <xf numFmtId="164" fontId="2" fillId="3" borderId="44" xfId="1" applyFont="1" applyFill="1" applyBorder="1" applyAlignment="1">
      <alignment horizontal="center" vertical="center"/>
    </xf>
    <xf numFmtId="164" fontId="2" fillId="3" borderId="24" xfId="1" applyFont="1" applyFill="1" applyBorder="1" applyAlignment="1">
      <alignment horizontal="center" vertical="center"/>
    </xf>
    <xf numFmtId="165" fontId="15" fillId="0" borderId="0" xfId="2" applyFont="1" applyAlignment="1">
      <alignment horizontal="left" wrapText="1"/>
    </xf>
    <xf numFmtId="164" fontId="36" fillId="0" borderId="37" xfId="1" applyFont="1" applyBorder="1" applyAlignment="1">
      <alignment horizontal="center" vertical="center"/>
    </xf>
    <xf numFmtId="164" fontId="36" fillId="0" borderId="40" xfId="1" applyFont="1" applyBorder="1" applyAlignment="1">
      <alignment horizontal="center" vertical="center"/>
    </xf>
    <xf numFmtId="165" fontId="45" fillId="0" borderId="0" xfId="2" applyFont="1"/>
    <xf numFmtId="0" fontId="45" fillId="0" borderId="37" xfId="0" applyFont="1" applyBorder="1"/>
    <xf numFmtId="165" fontId="2" fillId="0" borderId="0" xfId="2" applyFont="1" applyAlignment="1">
      <alignment horizontal="center" vertical="center" wrapText="1"/>
    </xf>
    <xf numFmtId="164" fontId="2" fillId="0" borderId="7" xfId="1" applyFont="1" applyBorder="1" applyAlignment="1">
      <alignment horizontal="center" vertical="center"/>
    </xf>
    <xf numFmtId="164" fontId="2" fillId="0" borderId="44" xfId="1" applyFont="1" applyBorder="1" applyAlignment="1">
      <alignment horizontal="center" vertical="center"/>
    </xf>
    <xf numFmtId="164" fontId="2" fillId="0" borderId="24" xfId="1" applyFont="1" applyBorder="1" applyAlignment="1">
      <alignment horizontal="center" vertical="center"/>
    </xf>
    <xf numFmtId="165" fontId="3" fillId="0" borderId="0" xfId="2" applyFont="1" applyAlignment="1">
      <alignment horizontal="center" vertical="center" wrapText="1"/>
    </xf>
    <xf numFmtId="165" fontId="3" fillId="0" borderId="0" xfId="2" applyFont="1" applyAlignment="1">
      <alignment horizontal="center" vertical="center"/>
    </xf>
    <xf numFmtId="164" fontId="2" fillId="0" borderId="50" xfId="1" applyFont="1" applyBorder="1" applyAlignment="1">
      <alignment horizontal="center" vertical="center"/>
    </xf>
    <xf numFmtId="164" fontId="2" fillId="0" borderId="49" xfId="1" applyFont="1" applyBorder="1" applyAlignment="1">
      <alignment horizontal="center" vertical="center"/>
    </xf>
    <xf numFmtId="165" fontId="17" fillId="0" borderId="44" xfId="2" applyFont="1" applyBorder="1" applyAlignment="1">
      <alignment horizontal="left" vertical="center"/>
    </xf>
    <xf numFmtId="165" fontId="17" fillId="0" borderId="24" xfId="2" applyFont="1" applyBorder="1" applyAlignment="1">
      <alignment horizontal="left" vertical="center"/>
    </xf>
    <xf numFmtId="164" fontId="36" fillId="0" borderId="44" xfId="1" applyFont="1" applyBorder="1" applyAlignment="1">
      <alignment horizontal="center" vertical="center"/>
    </xf>
    <xf numFmtId="164" fontId="36" fillId="0" borderId="24" xfId="1" applyFont="1" applyBorder="1" applyAlignment="1">
      <alignment horizontal="center" vertical="center"/>
    </xf>
    <xf numFmtId="4" fontId="2" fillId="0" borderId="25" xfId="2" applyNumberFormat="1" applyFont="1" applyBorder="1" applyAlignment="1">
      <alignment horizontal="center" vertical="center"/>
    </xf>
    <xf numFmtId="4" fontId="2" fillId="0" borderId="53" xfId="2" applyNumberFormat="1" applyFont="1" applyBorder="1" applyAlignment="1">
      <alignment horizontal="center" vertical="center"/>
    </xf>
    <xf numFmtId="4" fontId="2" fillId="0" borderId="26" xfId="2" applyNumberFormat="1" applyFont="1" applyBorder="1" applyAlignment="1">
      <alignment horizontal="center" vertical="center"/>
    </xf>
    <xf numFmtId="165" fontId="44" fillId="0" borderId="3" xfId="2" applyFont="1" applyBorder="1" applyAlignment="1">
      <alignment horizontal="left" vertical="center" wrapText="1"/>
    </xf>
    <xf numFmtId="165" fontId="44" fillId="0" borderId="12" xfId="2" applyFont="1" applyBorder="1" applyAlignment="1">
      <alignment horizontal="left" vertical="center" wrapText="1"/>
    </xf>
    <xf numFmtId="165" fontId="44" fillId="0" borderId="4" xfId="2" applyFont="1" applyBorder="1" applyAlignment="1">
      <alignment horizontal="left" vertical="center" wrapText="1"/>
    </xf>
    <xf numFmtId="165" fontId="44" fillId="0" borderId="1" xfId="2" applyFont="1" applyBorder="1" applyAlignment="1">
      <alignment horizontal="left" vertical="center" wrapText="1"/>
    </xf>
    <xf numFmtId="165" fontId="44" fillId="0" borderId="5" xfId="2" applyFont="1" applyBorder="1" applyAlignment="1">
      <alignment horizontal="left" vertical="center" wrapText="1"/>
    </xf>
    <xf numFmtId="165" fontId="44" fillId="0" borderId="6" xfId="2" applyFont="1" applyBorder="1" applyAlignment="1">
      <alignment horizontal="left" vertical="center" wrapText="1"/>
    </xf>
    <xf numFmtId="165" fontId="43" fillId="0" borderId="11" xfId="2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165" fontId="37" fillId="11" borderId="7" xfId="2" applyFont="1" applyFill="1" applyBorder="1" applyAlignment="1">
      <alignment horizontal="center" vertical="center" textRotation="90" wrapText="1"/>
    </xf>
    <xf numFmtId="165" fontId="37" fillId="11" borderId="44" xfId="2" applyFont="1" applyFill="1" applyBorder="1" applyAlignment="1">
      <alignment horizontal="center" vertical="center" textRotation="90" wrapText="1"/>
    </xf>
    <xf numFmtId="165" fontId="37" fillId="11" borderId="24" xfId="2" applyFont="1" applyFill="1" applyBorder="1" applyAlignment="1">
      <alignment horizontal="center" vertical="center" textRotation="90" wrapText="1"/>
    </xf>
    <xf numFmtId="165" fontId="37" fillId="2" borderId="7" xfId="2" applyFont="1" applyFill="1" applyBorder="1" applyAlignment="1">
      <alignment horizontal="center" vertical="center" textRotation="90" wrapText="1"/>
    </xf>
    <xf numFmtId="165" fontId="37" fillId="2" borderId="44" xfId="2" applyFont="1" applyFill="1" applyBorder="1" applyAlignment="1">
      <alignment horizontal="center" vertical="center" textRotation="90" wrapText="1"/>
    </xf>
    <xf numFmtId="165" fontId="37" fillId="2" borderId="24" xfId="2" applyFont="1" applyFill="1" applyBorder="1" applyAlignment="1">
      <alignment horizontal="center" vertical="center" textRotation="90" wrapText="1"/>
    </xf>
    <xf numFmtId="165" fontId="37" fillId="3" borderId="7" xfId="2" applyFont="1" applyFill="1" applyBorder="1" applyAlignment="1">
      <alignment horizontal="center" vertical="center" textRotation="90" wrapText="1"/>
    </xf>
    <xf numFmtId="165" fontId="37" fillId="3" borderId="44" xfId="2" applyFont="1" applyFill="1" applyBorder="1" applyAlignment="1">
      <alignment horizontal="center" vertical="center" textRotation="90" wrapText="1"/>
    </xf>
    <xf numFmtId="165" fontId="37" fillId="3" borderId="24" xfId="2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</cellXfs>
  <cellStyles count="14">
    <cellStyle name="Excel Built-in Comma" xfId="3" xr:uid="{00000000-0005-0000-0000-000000000000}"/>
    <cellStyle name="Excel Built-in Normal" xfId="2" xr:uid="{00000000-0005-0000-0000-000001000000}"/>
    <cellStyle name="Heading" xfId="7" xr:uid="{00000000-0005-0000-0000-000002000000}"/>
    <cellStyle name="Heading1" xfId="8" xr:uid="{00000000-0005-0000-0000-000003000000}"/>
    <cellStyle name="Migliaia" xfId="1" builtinId="3"/>
    <cellStyle name="Migliaia 2" xfId="9" xr:uid="{00000000-0005-0000-0000-000005000000}"/>
    <cellStyle name="Migliaia 3" xfId="4" xr:uid="{00000000-0005-0000-0000-000006000000}"/>
    <cellStyle name="Migliaia 4" xfId="10" xr:uid="{00000000-0005-0000-0000-000007000000}"/>
    <cellStyle name="Normale" xfId="0" builtinId="0"/>
    <cellStyle name="Normale 2" xfId="5" xr:uid="{00000000-0005-0000-0000-000009000000}"/>
    <cellStyle name="Normale 3" xfId="6" xr:uid="{00000000-0005-0000-0000-00000A000000}"/>
    <cellStyle name="Normale 4" xfId="11" xr:uid="{00000000-0005-0000-0000-00000B000000}"/>
    <cellStyle name="Result" xfId="12" xr:uid="{00000000-0005-0000-0000-00000C000000}"/>
    <cellStyle name="Result2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7"/>
  <sheetViews>
    <sheetView tabSelected="1" zoomScale="85" zoomScaleNormal="85" workbookViewId="0">
      <selection activeCell="L29" sqref="L29"/>
    </sheetView>
  </sheetViews>
  <sheetFormatPr defaultColWidth="9.140625" defaultRowHeight="12.75"/>
  <cols>
    <col min="1" max="1" width="11.7109375" style="1" customWidth="1"/>
    <col min="2" max="2" width="84.42578125" style="1" bestFit="1" customWidth="1"/>
    <col min="3" max="3" width="26.5703125" style="1" customWidth="1"/>
    <col min="4" max="4" width="17.140625" style="1" customWidth="1"/>
    <col min="5" max="6" width="25.42578125" style="1" customWidth="1"/>
    <col min="7" max="7" width="43" style="1" bestFit="1" customWidth="1"/>
    <col min="8" max="8" width="13.140625" style="5" bestFit="1" customWidth="1"/>
    <col min="9" max="9" width="14.7109375" style="1" bestFit="1" customWidth="1"/>
    <col min="10" max="11" width="8.5703125" style="1" hidden="1" customWidth="1"/>
    <col min="12" max="12" width="31.140625" style="1" customWidth="1"/>
    <col min="13" max="16384" width="9.140625" style="1"/>
  </cols>
  <sheetData>
    <row r="1" spans="2:11" ht="55.5" customHeight="1">
      <c r="B1" s="286" t="s">
        <v>166</v>
      </c>
      <c r="C1" s="286"/>
      <c r="D1" s="286"/>
      <c r="E1" s="286"/>
      <c r="F1" s="286"/>
      <c r="G1" s="286"/>
      <c r="H1" s="16"/>
      <c r="I1" s="16"/>
      <c r="J1" s="16"/>
    </row>
    <row r="2" spans="2:11" s="2" customFormat="1" ht="5.25" customHeight="1" thickBot="1">
      <c r="B2" s="287"/>
      <c r="C2" s="287"/>
      <c r="D2" s="287"/>
      <c r="E2" s="287"/>
      <c r="F2" s="287"/>
      <c r="G2" s="287"/>
      <c r="H2" s="6"/>
    </row>
    <row r="3" spans="2:11" s="2" customFormat="1" ht="30.75" customHeight="1" thickBot="1">
      <c r="B3" s="226" t="s">
        <v>165</v>
      </c>
      <c r="C3" s="227">
        <v>40748875</v>
      </c>
      <c r="D3" s="14"/>
      <c r="E3" s="14"/>
      <c r="F3" s="12"/>
    </row>
    <row r="4" spans="2:11" s="2" customFormat="1" ht="12.75" customHeight="1" thickBot="1">
      <c r="B4" s="37"/>
      <c r="C4" s="37"/>
      <c r="D4" s="37"/>
      <c r="E4" s="37"/>
      <c r="F4" s="37"/>
      <c r="G4" s="11"/>
      <c r="H4" s="13"/>
    </row>
    <row r="5" spans="2:11" s="2" customFormat="1" ht="51" customHeight="1" thickBot="1">
      <c r="B5" s="303" t="s">
        <v>174</v>
      </c>
      <c r="C5" s="304"/>
      <c r="D5" s="304"/>
      <c r="E5" s="30" t="s">
        <v>14</v>
      </c>
      <c r="F5" s="30" t="s">
        <v>11</v>
      </c>
    </row>
    <row r="6" spans="2:11" s="219" customFormat="1" ht="27" customHeight="1">
      <c r="B6" s="297" t="s">
        <v>171</v>
      </c>
      <c r="C6" s="298"/>
      <c r="D6" s="298"/>
      <c r="E6" s="229">
        <v>1514293.9</v>
      </c>
      <c r="F6" s="294">
        <f>E6+E7+E8</f>
        <v>1657872.7399999998</v>
      </c>
      <c r="G6" s="11"/>
      <c r="H6" s="13"/>
    </row>
    <row r="7" spans="2:11" s="219" customFormat="1" ht="26.25" customHeight="1">
      <c r="B7" s="299" t="s">
        <v>172</v>
      </c>
      <c r="C7" s="300"/>
      <c r="D7" s="300"/>
      <c r="E7" s="228">
        <v>129391.18000000001</v>
      </c>
      <c r="F7" s="295"/>
      <c r="G7" s="11"/>
      <c r="H7" s="13"/>
    </row>
    <row r="8" spans="2:11" s="219" customFormat="1" ht="30" customHeight="1" thickBot="1">
      <c r="B8" s="301" t="s">
        <v>173</v>
      </c>
      <c r="C8" s="302"/>
      <c r="D8" s="302"/>
      <c r="E8" s="230">
        <v>14187.66</v>
      </c>
      <c r="F8" s="296"/>
      <c r="G8" s="11"/>
      <c r="H8" s="13"/>
    </row>
    <row r="9" spans="2:11" s="2" customFormat="1" ht="15" customHeight="1" thickBot="1">
      <c r="B9" s="37"/>
      <c r="C9" s="37"/>
      <c r="D9" s="37"/>
      <c r="E9" s="37"/>
      <c r="F9" s="37"/>
      <c r="G9" s="11"/>
      <c r="H9" s="13"/>
    </row>
    <row r="10" spans="2:11" s="2" customFormat="1" ht="52.5" customHeight="1" thickBot="1">
      <c r="B10" s="32" t="s">
        <v>0</v>
      </c>
      <c r="C10" s="35" t="s">
        <v>91</v>
      </c>
      <c r="D10" s="30" t="s">
        <v>131</v>
      </c>
      <c r="E10" s="30" t="s">
        <v>14</v>
      </c>
      <c r="F10" s="30" t="s">
        <v>11</v>
      </c>
      <c r="G10" s="30" t="s">
        <v>12</v>
      </c>
      <c r="J10" s="220">
        <v>0</v>
      </c>
      <c r="K10" s="220">
        <f>100-J10</f>
        <v>100</v>
      </c>
    </row>
    <row r="11" spans="2:11" s="2" customFormat="1" ht="27" customHeight="1">
      <c r="B11" s="33" t="s">
        <v>112</v>
      </c>
      <c r="C11" s="36">
        <f>'Dati originali'!B7</f>
        <v>3219155</v>
      </c>
      <c r="D11" s="200">
        <f>TRUNC(4.79*K10/100,2)</f>
        <v>4.79</v>
      </c>
      <c r="E11" s="138">
        <f>C11*D11</f>
        <v>15419752.449999999</v>
      </c>
      <c r="F11" s="288">
        <f>E11+E12</f>
        <v>17933681.050000001</v>
      </c>
      <c r="G11" s="187"/>
    </row>
    <row r="12" spans="2:11" s="2" customFormat="1" ht="44.25" customHeight="1" thickBot="1">
      <c r="B12" s="41" t="s">
        <v>113</v>
      </c>
      <c r="C12" s="140"/>
      <c r="D12" s="140"/>
      <c r="E12" s="141">
        <f>F40</f>
        <v>2513928.6</v>
      </c>
      <c r="F12" s="289"/>
      <c r="G12" s="188" t="s">
        <v>106</v>
      </c>
    </row>
    <row r="13" spans="2:11" s="2" customFormat="1" ht="27" customHeight="1">
      <c r="B13" s="39" t="s">
        <v>117</v>
      </c>
      <c r="C13" s="292"/>
      <c r="D13" s="292"/>
      <c r="E13" s="186">
        <f>G46</f>
        <v>5621723.6000000006</v>
      </c>
      <c r="F13" s="278">
        <f>E13+E14+E15</f>
        <v>6887102.665000001</v>
      </c>
      <c r="G13" s="290" t="s">
        <v>107</v>
      </c>
    </row>
    <row r="14" spans="2:11" s="2" customFormat="1" ht="30" customHeight="1">
      <c r="B14" s="132" t="s">
        <v>118</v>
      </c>
      <c r="C14" s="292"/>
      <c r="D14" s="292"/>
      <c r="E14" s="139">
        <f>G51</f>
        <v>944806.57500000007</v>
      </c>
      <c r="F14" s="278"/>
      <c r="G14" s="290"/>
    </row>
    <row r="15" spans="2:11" s="2" customFormat="1" ht="42.75" customHeight="1" thickBot="1">
      <c r="B15" s="41" t="s">
        <v>119</v>
      </c>
      <c r="C15" s="293"/>
      <c r="D15" s="293"/>
      <c r="E15" s="140">
        <f>G66</f>
        <v>320572.49</v>
      </c>
      <c r="F15" s="279"/>
      <c r="G15" s="291"/>
    </row>
    <row r="16" spans="2:11" s="2" customFormat="1" ht="10.5" customHeight="1" thickBot="1">
      <c r="B16" s="37"/>
      <c r="C16" s="37"/>
      <c r="D16" s="37"/>
      <c r="E16" s="37"/>
      <c r="F16" s="37"/>
      <c r="G16" s="11"/>
      <c r="H16" s="13"/>
    </row>
    <row r="17" spans="1:11" s="2" customFormat="1" ht="49.5" customHeight="1" thickBot="1">
      <c r="B17" s="32" t="s">
        <v>0</v>
      </c>
      <c r="C17" s="35" t="s">
        <v>130</v>
      </c>
      <c r="D17" s="30" t="s">
        <v>6</v>
      </c>
      <c r="E17" s="30" t="s">
        <v>14</v>
      </c>
      <c r="F17" s="30" t="s">
        <v>11</v>
      </c>
      <c r="G17" s="30" t="s">
        <v>12</v>
      </c>
    </row>
    <row r="18" spans="1:11" s="2" customFormat="1" ht="29.25" customHeight="1">
      <c r="B18" s="33" t="s">
        <v>15</v>
      </c>
      <c r="C18" s="36">
        <f>'Dati originali'!B24</f>
        <v>12996035</v>
      </c>
      <c r="D18" s="200">
        <v>0.7</v>
      </c>
      <c r="E18" s="138">
        <f t="shared" ref="E18:E19" si="0">C18*D18</f>
        <v>9097224.5</v>
      </c>
      <c r="F18" s="260">
        <f>E18+E19</f>
        <v>10265551.1</v>
      </c>
      <c r="G18" s="38" t="s">
        <v>178</v>
      </c>
    </row>
    <row r="19" spans="1:11" s="2" customFormat="1" ht="30.75" customHeight="1" thickBot="1">
      <c r="B19" s="41" t="s">
        <v>16</v>
      </c>
      <c r="C19" s="49">
        <f>'Dati originali'!B25+'Dati originali'!B23</f>
        <v>834519</v>
      </c>
      <c r="D19" s="201">
        <v>1.4</v>
      </c>
      <c r="E19" s="141">
        <f t="shared" si="0"/>
        <v>1168326.5999999999</v>
      </c>
      <c r="F19" s="261"/>
      <c r="G19" s="199" t="s">
        <v>179</v>
      </c>
    </row>
    <row r="20" spans="1:11" s="2" customFormat="1" ht="10.5" customHeight="1" thickBot="1">
      <c r="B20" s="37"/>
      <c r="C20" s="37"/>
      <c r="D20" s="37"/>
      <c r="E20" s="37"/>
      <c r="F20" s="37"/>
      <c r="G20" s="11"/>
      <c r="H20" s="13"/>
    </row>
    <row r="21" spans="1:11" s="2" customFormat="1" ht="48.75" customHeight="1" thickBot="1">
      <c r="B21" s="32" t="s">
        <v>0</v>
      </c>
      <c r="C21" s="35" t="s">
        <v>180</v>
      </c>
      <c r="D21" s="30" t="s">
        <v>195</v>
      </c>
      <c r="E21" s="30" t="s">
        <v>14</v>
      </c>
      <c r="F21" s="30" t="s">
        <v>11</v>
      </c>
      <c r="G21" s="30" t="s">
        <v>12</v>
      </c>
    </row>
    <row r="22" spans="1:11" customFormat="1" ht="26.25" customHeight="1">
      <c r="A22" s="1"/>
      <c r="B22" s="33" t="s">
        <v>177</v>
      </c>
      <c r="C22" s="36">
        <f>1000*730</f>
        <v>730000</v>
      </c>
      <c r="D22" s="247">
        <v>2.5</v>
      </c>
      <c r="E22" s="138">
        <f t="shared" ref="E22:E29" si="1">C22*D22</f>
        <v>1825000</v>
      </c>
      <c r="F22" s="283">
        <f>SUM(E22:E29)</f>
        <v>4004277</v>
      </c>
      <c r="G22" s="38" t="s">
        <v>182</v>
      </c>
    </row>
    <row r="23" spans="1:11" customFormat="1" ht="27.75" customHeight="1">
      <c r="A23" s="1"/>
      <c r="B23" s="223" t="s">
        <v>167</v>
      </c>
      <c r="C23" s="48">
        <f>750*730</f>
        <v>547500</v>
      </c>
      <c r="D23" s="248">
        <v>2.8</v>
      </c>
      <c r="E23" s="224">
        <f t="shared" si="1"/>
        <v>1533000</v>
      </c>
      <c r="F23" s="284"/>
      <c r="G23" s="225" t="s">
        <v>183</v>
      </c>
      <c r="I23" s="145"/>
    </row>
    <row r="24" spans="1:11" customFormat="1" ht="27.75" customHeight="1">
      <c r="A24" s="1"/>
      <c r="B24" s="223" t="s">
        <v>168</v>
      </c>
      <c r="C24" s="48">
        <f>200*50</f>
        <v>10000</v>
      </c>
      <c r="D24" s="248">
        <v>5</v>
      </c>
      <c r="E24" s="224">
        <f t="shared" si="1"/>
        <v>50000</v>
      </c>
      <c r="F24" s="284"/>
      <c r="G24" s="225" t="s">
        <v>185</v>
      </c>
    </row>
    <row r="25" spans="1:11" customFormat="1" ht="30" customHeight="1">
      <c r="A25" s="1"/>
      <c r="B25" s="223" t="s">
        <v>169</v>
      </c>
      <c r="C25" s="48">
        <f>20*266</f>
        <v>5320</v>
      </c>
      <c r="D25" s="248">
        <v>1.6</v>
      </c>
      <c r="E25" s="224">
        <f t="shared" si="1"/>
        <v>8512</v>
      </c>
      <c r="F25" s="284"/>
      <c r="G25" s="225" t="s">
        <v>186</v>
      </c>
    </row>
    <row r="26" spans="1:11" customFormat="1" ht="27.75" customHeight="1">
      <c r="A26" s="1"/>
      <c r="B26" s="232" t="s">
        <v>170</v>
      </c>
      <c r="C26" s="233">
        <f>110*266</f>
        <v>29260</v>
      </c>
      <c r="D26" s="249">
        <v>1.6</v>
      </c>
      <c r="E26" s="246">
        <f t="shared" si="1"/>
        <v>46816</v>
      </c>
      <c r="F26" s="284"/>
      <c r="G26" s="225" t="s">
        <v>187</v>
      </c>
    </row>
    <row r="27" spans="1:11" customFormat="1" ht="29.25" customHeight="1">
      <c r="A27" s="1"/>
      <c r="B27" s="252" t="s">
        <v>200</v>
      </c>
      <c r="C27" s="253">
        <f>103*730</f>
        <v>75190</v>
      </c>
      <c r="D27" s="248">
        <v>3.1</v>
      </c>
      <c r="E27" s="246">
        <f t="shared" si="1"/>
        <v>233089</v>
      </c>
      <c r="F27" s="284"/>
      <c r="G27" s="225" t="s">
        <v>199</v>
      </c>
    </row>
    <row r="28" spans="1:11" customFormat="1" ht="29.25" customHeight="1">
      <c r="A28" s="1"/>
      <c r="B28" s="252" t="s">
        <v>189</v>
      </c>
      <c r="C28" s="253">
        <v>90000</v>
      </c>
      <c r="D28" s="248">
        <f>D23</f>
        <v>2.8</v>
      </c>
      <c r="E28" s="246">
        <f t="shared" si="1"/>
        <v>251999.99999999997</v>
      </c>
      <c r="F28" s="284"/>
      <c r="G28" s="225" t="s">
        <v>190</v>
      </c>
    </row>
    <row r="29" spans="1:11" customFormat="1" ht="46.5" customHeight="1" thickBot="1">
      <c r="A29" s="1"/>
      <c r="B29" s="254" t="s">
        <v>191</v>
      </c>
      <c r="C29" s="255">
        <v>19950</v>
      </c>
      <c r="D29" s="251">
        <f>D23</f>
        <v>2.8</v>
      </c>
      <c r="E29" s="141">
        <f t="shared" si="1"/>
        <v>55860</v>
      </c>
      <c r="F29" s="285"/>
      <c r="G29" s="250" t="s">
        <v>193</v>
      </c>
    </row>
    <row r="30" spans="1:11" s="47" customFormat="1" ht="7.5" customHeight="1" thickBot="1">
      <c r="A30" s="1"/>
      <c r="B30" s="277"/>
      <c r="C30" s="277"/>
      <c r="D30" s="277"/>
      <c r="E30" s="277"/>
      <c r="F30" s="277"/>
      <c r="G30" s="277"/>
      <c r="H30" s="46"/>
    </row>
    <row r="31" spans="1:11" ht="24" customHeight="1" thickBot="1">
      <c r="A31" s="2"/>
      <c r="D31" s="280" t="s">
        <v>175</v>
      </c>
      <c r="E31" s="281"/>
      <c r="F31" s="218">
        <f>F11+F13+F18+F22+F6</f>
        <v>40748484.555000007</v>
      </c>
      <c r="K31" s="217"/>
    </row>
    <row r="32" spans="1:11" ht="7.5" customHeight="1" thickBot="1">
      <c r="A32" s="2"/>
      <c r="E32" s="15"/>
      <c r="F32" s="15"/>
    </row>
    <row r="33" spans="1:10" ht="24.75" customHeight="1" thickBot="1">
      <c r="B33" s="231"/>
      <c r="C33" s="231"/>
      <c r="D33" s="282" t="s">
        <v>176</v>
      </c>
      <c r="E33" s="282"/>
      <c r="F33" s="31">
        <f>C3-F31</f>
        <v>390.44499999284744</v>
      </c>
      <c r="H33" s="1"/>
    </row>
    <row r="34" spans="1:10" s="2" customFormat="1" ht="12.75" customHeight="1">
      <c r="A34" s="1"/>
    </row>
    <row r="35" spans="1:10" ht="15">
      <c r="A35" s="2"/>
    </row>
    <row r="36" spans="1:10" ht="15">
      <c r="A36" s="47"/>
    </row>
    <row r="38" spans="1:10" ht="36.75" customHeight="1" thickBot="1">
      <c r="B38" s="185" t="s">
        <v>111</v>
      </c>
    </row>
    <row r="39" spans="1:10" ht="60.75" customHeight="1" thickBot="1">
      <c r="B39" s="193" t="s">
        <v>0</v>
      </c>
      <c r="C39" s="194" t="s">
        <v>116</v>
      </c>
      <c r="D39" s="195" t="s">
        <v>6</v>
      </c>
      <c r="E39" s="195" t="s">
        <v>14</v>
      </c>
      <c r="F39" s="195" t="s">
        <v>105</v>
      </c>
    </row>
    <row r="40" spans="1:10" s="2" customFormat="1" ht="42" customHeight="1">
      <c r="A40" s="1"/>
      <c r="B40" s="143" t="s">
        <v>108</v>
      </c>
      <c r="C40" s="40">
        <f>'Dati originali'!B8+'Dati originali'!C10+'Dati originali'!B12</f>
        <v>169586</v>
      </c>
      <c r="D40" s="222">
        <f>TRUNC(1.84*K10/100,2)</f>
        <v>1.84</v>
      </c>
      <c r="E40" s="203">
        <f>C40*D40</f>
        <v>312038.24</v>
      </c>
      <c r="F40" s="278">
        <f>E40+E41+E42</f>
        <v>2513928.6</v>
      </c>
      <c r="G40" s="1"/>
      <c r="H40" s="5"/>
      <c r="I40" s="1"/>
      <c r="J40" s="1"/>
    </row>
    <row r="41" spans="1:10" s="2" customFormat="1" ht="42" customHeight="1">
      <c r="A41" s="1"/>
      <c r="B41" s="34" t="s">
        <v>109</v>
      </c>
      <c r="C41" s="48">
        <f>'Dati originali'!B9</f>
        <v>611721</v>
      </c>
      <c r="D41" s="221">
        <f>TRUNC(2.2*K10/100,2)</f>
        <v>2.2000000000000002</v>
      </c>
      <c r="E41" s="204">
        <f t="shared" ref="E41:E42" si="2">C41*D41</f>
        <v>1345786.2000000002</v>
      </c>
      <c r="F41" s="278"/>
      <c r="G41" s="1"/>
      <c r="H41" s="5"/>
      <c r="I41" s="1"/>
      <c r="J41" s="1"/>
    </row>
    <row r="42" spans="1:10" s="2" customFormat="1" ht="42" customHeight="1" thickBot="1">
      <c r="B42" s="41" t="s">
        <v>110</v>
      </c>
      <c r="C42" s="49">
        <f>'Dati originali'!B11</f>
        <v>232637</v>
      </c>
      <c r="D42" s="202">
        <f>TRUNC(3.68*K10/100,2)</f>
        <v>3.68</v>
      </c>
      <c r="E42" s="205">
        <f t="shared" si="2"/>
        <v>856104.16</v>
      </c>
      <c r="F42" s="279"/>
      <c r="G42" s="1"/>
      <c r="H42" s="5"/>
      <c r="I42" s="1"/>
      <c r="J42" s="1"/>
    </row>
    <row r="43" spans="1:10" s="2" customFormat="1" ht="11.25" customHeight="1">
      <c r="B43" s="183"/>
      <c r="C43" s="144"/>
      <c r="D43" s="15"/>
      <c r="E43" s="144"/>
      <c r="F43" s="1"/>
      <c r="G43" s="184"/>
      <c r="I43" s="1"/>
      <c r="J43" s="1"/>
    </row>
    <row r="44" spans="1:10" ht="39" customHeight="1" thickBot="1">
      <c r="A44" s="2"/>
      <c r="B44" s="185" t="s">
        <v>132</v>
      </c>
      <c r="H44" s="1"/>
    </row>
    <row r="45" spans="1:10" ht="54.75" customHeight="1" thickBot="1">
      <c r="A45" s="2"/>
      <c r="B45" s="32" t="s">
        <v>0</v>
      </c>
      <c r="C45" s="35" t="s">
        <v>91</v>
      </c>
      <c r="D45" s="30" t="s">
        <v>6</v>
      </c>
      <c r="E45" s="30" t="s">
        <v>14</v>
      </c>
      <c r="F45" s="30" t="s">
        <v>92</v>
      </c>
      <c r="G45" s="30" t="s">
        <v>115</v>
      </c>
      <c r="H45" s="2"/>
      <c r="I45" s="2"/>
    </row>
    <row r="46" spans="1:10" ht="72.75" customHeight="1">
      <c r="A46" s="308" t="s">
        <v>120</v>
      </c>
      <c r="B46" s="156" t="s">
        <v>93</v>
      </c>
      <c r="C46" s="157">
        <f>'Calcolo onere incr. IT e CP'!B8</f>
        <v>1035108</v>
      </c>
      <c r="D46" s="158">
        <v>2</v>
      </c>
      <c r="E46" s="159">
        <f t="shared" ref="E46:E80" si="3">C46*D46</f>
        <v>2070216</v>
      </c>
      <c r="F46" s="272">
        <f>SUM(E46:E50)</f>
        <v>5621723.6000000006</v>
      </c>
      <c r="G46" s="267">
        <f>F46</f>
        <v>5621723.6000000006</v>
      </c>
      <c r="H46" s="47"/>
      <c r="I46" s="47"/>
    </row>
    <row r="47" spans="1:10" ht="72.75" customHeight="1">
      <c r="A47" s="309"/>
      <c r="B47" s="175" t="s">
        <v>94</v>
      </c>
      <c r="C47" s="160">
        <f>'Calcolo onere incr. IT e CP'!B9</f>
        <v>642689</v>
      </c>
      <c r="D47" s="161">
        <v>2.2999999999999998</v>
      </c>
      <c r="E47" s="162">
        <f t="shared" si="3"/>
        <v>1478184.7</v>
      </c>
      <c r="F47" s="273"/>
      <c r="G47" s="268"/>
      <c r="H47" s="1"/>
    </row>
    <row r="48" spans="1:10" ht="72.75" customHeight="1">
      <c r="A48" s="309"/>
      <c r="B48" s="175" t="s">
        <v>95</v>
      </c>
      <c r="C48" s="160">
        <f>'Calcolo onere incr. IT e CP'!B10</f>
        <v>786731</v>
      </c>
      <c r="D48" s="161">
        <v>2.6</v>
      </c>
      <c r="E48" s="162">
        <f t="shared" si="3"/>
        <v>2045500.6</v>
      </c>
      <c r="F48" s="273"/>
      <c r="G48" s="268"/>
      <c r="H48" s="1"/>
    </row>
    <row r="49" spans="1:8" ht="72.75" customHeight="1">
      <c r="A49" s="309"/>
      <c r="B49" s="175" t="s">
        <v>96</v>
      </c>
      <c r="C49" s="160">
        <f>'Calcolo onere incr. IT e CP'!B11</f>
        <v>10261</v>
      </c>
      <c r="D49" s="161">
        <v>2.7</v>
      </c>
      <c r="E49" s="162">
        <f t="shared" si="3"/>
        <v>27704.7</v>
      </c>
      <c r="F49" s="273"/>
      <c r="G49" s="268"/>
      <c r="H49" s="1"/>
    </row>
    <row r="50" spans="1:8" ht="72.75" customHeight="1" thickBot="1">
      <c r="A50" s="310"/>
      <c r="B50" s="176" t="s">
        <v>97</v>
      </c>
      <c r="C50" s="163">
        <f>'Calcolo onere incr. IT e CP'!B12</f>
        <v>42</v>
      </c>
      <c r="D50" s="164">
        <v>2.8</v>
      </c>
      <c r="E50" s="165">
        <f t="shared" si="3"/>
        <v>117.6</v>
      </c>
      <c r="F50" s="273"/>
      <c r="G50" s="269"/>
      <c r="H50" s="1"/>
    </row>
    <row r="51" spans="1:8" ht="45.75" customHeight="1">
      <c r="A51" s="311" t="s">
        <v>121</v>
      </c>
      <c r="B51" s="177" t="s">
        <v>93</v>
      </c>
      <c r="C51" s="166">
        <f>'Calcolo onere incr. IT e CP'!B29+'Calcolo onere incr. IT e CP'!C31+'Calcolo onere incr. IT e CP'!B33</f>
        <v>19957.5</v>
      </c>
      <c r="D51" s="167">
        <v>1</v>
      </c>
      <c r="E51" s="168">
        <f t="shared" si="3"/>
        <v>19957.5</v>
      </c>
      <c r="F51" s="274">
        <f>SUM(E51:E55)</f>
        <v>126120.325</v>
      </c>
      <c r="G51" s="270">
        <f>SUM(F51:F65)</f>
        <v>944806.57500000007</v>
      </c>
    </row>
    <row r="52" spans="1:8" ht="45.75" customHeight="1">
      <c r="A52" s="312"/>
      <c r="B52" s="178" t="s">
        <v>94</v>
      </c>
      <c r="C52" s="169">
        <f>'Calcolo onere incr. IT e CP'!B37+'Calcolo onere incr. IT e CP'!C39+'Calcolo onere incr. IT e CP'!B41</f>
        <v>20678</v>
      </c>
      <c r="D52" s="170">
        <v>1.1499999999999999</v>
      </c>
      <c r="E52" s="171">
        <f t="shared" si="3"/>
        <v>23779.699999999997</v>
      </c>
      <c r="F52" s="275"/>
      <c r="G52" s="270"/>
      <c r="H52" s="1"/>
    </row>
    <row r="53" spans="1:8" ht="60" customHeight="1">
      <c r="A53" s="312"/>
      <c r="B53" s="178" t="s">
        <v>95</v>
      </c>
      <c r="C53" s="169">
        <f>'Calcolo onere incr. IT e CP'!B45+'Calcolo onere incr. IT e CP'!C47+'Calcolo onere incr. IT e CP'!B49</f>
        <v>53373.5</v>
      </c>
      <c r="D53" s="170">
        <v>1.3</v>
      </c>
      <c r="E53" s="171">
        <f t="shared" si="3"/>
        <v>69385.55</v>
      </c>
      <c r="F53" s="275"/>
      <c r="G53" s="270"/>
      <c r="H53" s="1"/>
    </row>
    <row r="54" spans="1:8" ht="36" customHeight="1">
      <c r="A54" s="312"/>
      <c r="B54" s="178"/>
      <c r="C54" s="169">
        <f>'Calcolo onere incr. IT e CP'!B53+'Calcolo onere incr. IT e CP'!C55+'Calcolo onere incr. IT e CP'!B57</f>
        <v>9324.5</v>
      </c>
      <c r="D54" s="170">
        <v>1.35</v>
      </c>
      <c r="E54" s="171">
        <f t="shared" si="3"/>
        <v>12588.075000000001</v>
      </c>
      <c r="F54" s="275"/>
      <c r="G54" s="270"/>
      <c r="H54" s="1"/>
    </row>
    <row r="55" spans="1:8" ht="45.75" customHeight="1" thickBot="1">
      <c r="A55" s="313"/>
      <c r="B55" s="179" t="s">
        <v>97</v>
      </c>
      <c r="C55" s="172">
        <f>'Calcolo onere incr. IT e CP'!B61+'Calcolo onere incr. IT e CP'!C63+'Calcolo onere incr. IT e CP'!B65</f>
        <v>292.5</v>
      </c>
      <c r="D55" s="173">
        <v>1.4</v>
      </c>
      <c r="E55" s="174">
        <f t="shared" si="3"/>
        <v>409.5</v>
      </c>
      <c r="F55" s="276"/>
      <c r="G55" s="270"/>
      <c r="H55" s="1"/>
    </row>
    <row r="56" spans="1:8" ht="43.5" customHeight="1">
      <c r="A56" s="311" t="s">
        <v>122</v>
      </c>
      <c r="B56" s="177" t="s">
        <v>93</v>
      </c>
      <c r="C56" s="166">
        <f>'Calcolo onere incr. IT e CP'!B30</f>
        <v>40756</v>
      </c>
      <c r="D56" s="167">
        <v>1.2</v>
      </c>
      <c r="E56" s="168">
        <f t="shared" si="3"/>
        <v>48907.199999999997</v>
      </c>
      <c r="F56" s="274">
        <f>SUM(E56:E60)</f>
        <v>311974.95000000007</v>
      </c>
      <c r="G56" s="270"/>
      <c r="H56" s="1"/>
    </row>
    <row r="57" spans="1:8" ht="41.25" customHeight="1">
      <c r="A57" s="312"/>
      <c r="B57" s="178" t="s">
        <v>94</v>
      </c>
      <c r="C57" s="169">
        <f>'Calcolo onere incr. IT e CP'!B38</f>
        <v>60779</v>
      </c>
      <c r="D57" s="170">
        <v>1.4</v>
      </c>
      <c r="E57" s="171">
        <f t="shared" si="3"/>
        <v>85090.599999999991</v>
      </c>
      <c r="F57" s="275"/>
      <c r="G57" s="270"/>
      <c r="H57" s="1"/>
    </row>
    <row r="58" spans="1:8" ht="60" customHeight="1">
      <c r="A58" s="312"/>
      <c r="B58" s="178" t="s">
        <v>95</v>
      </c>
      <c r="C58" s="169">
        <f>'Calcolo onere incr. IT e CP'!B46</f>
        <v>95487</v>
      </c>
      <c r="D58" s="170">
        <v>1.55</v>
      </c>
      <c r="E58" s="171">
        <f t="shared" si="3"/>
        <v>148004.85</v>
      </c>
      <c r="F58" s="275"/>
      <c r="G58" s="270"/>
      <c r="H58" s="1"/>
    </row>
    <row r="59" spans="1:8" ht="47.25" customHeight="1">
      <c r="A59" s="312"/>
      <c r="B59" s="178" t="s">
        <v>96</v>
      </c>
      <c r="C59" s="169">
        <f>'Calcolo onere incr. IT e CP'!B54</f>
        <v>18449</v>
      </c>
      <c r="D59" s="170">
        <v>1.6</v>
      </c>
      <c r="E59" s="171">
        <f t="shared" si="3"/>
        <v>29518.400000000001</v>
      </c>
      <c r="F59" s="275"/>
      <c r="G59" s="270"/>
      <c r="H59" s="1"/>
    </row>
    <row r="60" spans="1:8" ht="47.25" customHeight="1" thickBot="1">
      <c r="A60" s="313"/>
      <c r="B60" s="179" t="s">
        <v>97</v>
      </c>
      <c r="C60" s="172">
        <f>'Calcolo onere incr. IT e CP'!B62</f>
        <v>267</v>
      </c>
      <c r="D60" s="173">
        <v>1.7</v>
      </c>
      <c r="E60" s="174">
        <f t="shared" si="3"/>
        <v>453.9</v>
      </c>
      <c r="F60" s="276"/>
      <c r="G60" s="270"/>
      <c r="H60" s="1"/>
    </row>
    <row r="61" spans="1:8" ht="45" customHeight="1">
      <c r="A61" s="311" t="s">
        <v>123</v>
      </c>
      <c r="B61" s="177" t="s">
        <v>93</v>
      </c>
      <c r="C61" s="166">
        <f>'Calcolo onere incr. IT e CP'!B32</f>
        <v>54891</v>
      </c>
      <c r="D61" s="167">
        <v>2</v>
      </c>
      <c r="E61" s="168">
        <f t="shared" si="3"/>
        <v>109782</v>
      </c>
      <c r="F61" s="274">
        <f>SUM(E61:E65)</f>
        <v>506711.3</v>
      </c>
      <c r="G61" s="270"/>
      <c r="H61" s="1"/>
    </row>
    <row r="62" spans="1:8" ht="43.5" customHeight="1">
      <c r="A62" s="312"/>
      <c r="B62" s="178" t="s">
        <v>94</v>
      </c>
      <c r="C62" s="169">
        <f>'Calcolo onere incr. IT e CP'!B40</f>
        <v>46992</v>
      </c>
      <c r="D62" s="170">
        <v>2.2999999999999998</v>
      </c>
      <c r="E62" s="171">
        <f t="shared" si="3"/>
        <v>108081.59999999999</v>
      </c>
      <c r="F62" s="275"/>
      <c r="G62" s="270"/>
      <c r="H62" s="1"/>
    </row>
    <row r="63" spans="1:8" ht="60" customHeight="1">
      <c r="A63" s="312"/>
      <c r="B63" s="178" t="s">
        <v>95</v>
      </c>
      <c r="C63" s="169">
        <f>'Calcolo onere incr. IT e CP'!B48</f>
        <v>108094</v>
      </c>
      <c r="D63" s="170">
        <v>2.6</v>
      </c>
      <c r="E63" s="171">
        <f t="shared" si="3"/>
        <v>281044.40000000002</v>
      </c>
      <c r="F63" s="275"/>
      <c r="G63" s="270"/>
      <c r="H63" s="1"/>
    </row>
    <row r="64" spans="1:8" ht="47.25" customHeight="1">
      <c r="A64" s="312"/>
      <c r="B64" s="178" t="s">
        <v>96</v>
      </c>
      <c r="C64" s="169">
        <f>'Calcolo onere incr. IT e CP'!B56</f>
        <v>2803</v>
      </c>
      <c r="D64" s="170">
        <v>2.7</v>
      </c>
      <c r="E64" s="171">
        <f t="shared" si="3"/>
        <v>7568.1</v>
      </c>
      <c r="F64" s="275"/>
      <c r="G64" s="270"/>
      <c r="H64" s="1"/>
    </row>
    <row r="65" spans="1:8" ht="47.25" customHeight="1" thickBot="1">
      <c r="A65" s="313"/>
      <c r="B65" s="179" t="s">
        <v>97</v>
      </c>
      <c r="C65" s="172">
        <f>'Calcolo onere incr. IT e CP'!B64</f>
        <v>84</v>
      </c>
      <c r="D65" s="173">
        <v>2.8</v>
      </c>
      <c r="E65" s="174">
        <f t="shared" si="3"/>
        <v>235.2</v>
      </c>
      <c r="F65" s="276"/>
      <c r="G65" s="271"/>
      <c r="H65" s="1"/>
    </row>
    <row r="66" spans="1:8" ht="96" customHeight="1">
      <c r="A66" s="305" t="s">
        <v>124</v>
      </c>
      <c r="B66" s="180" t="s">
        <v>98</v>
      </c>
      <c r="C66" s="147">
        <f>'Calcolo onere incr. IT e CP'!B84+'Calcolo onere incr. IT e CP'!C86+'Calcolo onere incr. IT e CP'!B88</f>
        <v>9353</v>
      </c>
      <c r="D66" s="148">
        <v>0.52</v>
      </c>
      <c r="E66" s="149">
        <f t="shared" si="3"/>
        <v>4863.5600000000004</v>
      </c>
      <c r="F66" s="264">
        <f>SUM(E66:E70)</f>
        <v>37280.07</v>
      </c>
      <c r="G66" s="262">
        <f>SUM(F66:F80)</f>
        <v>320572.49</v>
      </c>
      <c r="H66" s="1"/>
    </row>
    <row r="67" spans="1:8" ht="50.25" customHeight="1">
      <c r="A67" s="306"/>
      <c r="B67" s="181" t="s">
        <v>99</v>
      </c>
      <c r="C67" s="150">
        <f>'Calcolo onere incr. IT e CP'!B92+'Calcolo onere incr. IT e CP'!C94+'Calcolo onere incr. IT e CP'!B96</f>
        <v>16620</v>
      </c>
      <c r="D67" s="151">
        <v>0.6</v>
      </c>
      <c r="E67" s="152">
        <f t="shared" si="3"/>
        <v>9972</v>
      </c>
      <c r="F67" s="265"/>
      <c r="G67" s="262"/>
      <c r="H67" s="1"/>
    </row>
    <row r="68" spans="1:8" ht="113.25" customHeight="1">
      <c r="A68" s="306"/>
      <c r="B68" s="181" t="s">
        <v>100</v>
      </c>
      <c r="C68" s="150">
        <f>'Calcolo onere incr. IT e CP'!B100+'Calcolo onere incr. IT e CP'!C102+'Calcolo onere incr. IT e CP'!B104</f>
        <v>6664.5</v>
      </c>
      <c r="D68" s="151">
        <v>0.68</v>
      </c>
      <c r="E68" s="152">
        <f t="shared" si="3"/>
        <v>4531.8600000000006</v>
      </c>
      <c r="F68" s="265"/>
      <c r="G68" s="262"/>
      <c r="H68" s="1"/>
    </row>
    <row r="69" spans="1:8" ht="56.25" customHeight="1">
      <c r="A69" s="306"/>
      <c r="B69" s="181" t="s">
        <v>101</v>
      </c>
      <c r="C69" s="150">
        <f>'Calcolo onere incr. IT e CP'!B108+'Calcolo onere incr. IT e CP'!C110+'Calcolo onere incr. IT e CP'!B112</f>
        <v>25589.5</v>
      </c>
      <c r="D69" s="151">
        <v>0.7</v>
      </c>
      <c r="E69" s="152">
        <f t="shared" si="3"/>
        <v>17912.649999999998</v>
      </c>
      <c r="F69" s="265"/>
      <c r="G69" s="262"/>
    </row>
    <row r="70" spans="1:8" ht="71.25" customHeight="1" thickBot="1">
      <c r="A70" s="307"/>
      <c r="B70" s="182" t="s">
        <v>102</v>
      </c>
      <c r="C70" s="153">
        <f>'Calcolo onere incr. IT e CP'!B116+'Calcolo onere incr. IT e CP'!C118+'Calcolo onere incr. IT e CP'!B120</f>
        <v>0</v>
      </c>
      <c r="D70" s="154">
        <v>0.73</v>
      </c>
      <c r="E70" s="155">
        <f t="shared" si="3"/>
        <v>0</v>
      </c>
      <c r="F70" s="266"/>
      <c r="G70" s="262"/>
    </row>
    <row r="71" spans="1:8" ht="96.75" customHeight="1">
      <c r="A71" s="305" t="s">
        <v>125</v>
      </c>
      <c r="B71" s="180" t="s">
        <v>98</v>
      </c>
      <c r="C71" s="147">
        <f>'Calcolo onere incr. IT e CP'!B85</f>
        <v>65874</v>
      </c>
      <c r="D71" s="148">
        <v>0.62</v>
      </c>
      <c r="E71" s="149">
        <f t="shared" si="3"/>
        <v>40841.879999999997</v>
      </c>
      <c r="F71" s="264">
        <f>SUM(E71:E75)</f>
        <v>271388.81</v>
      </c>
      <c r="G71" s="262"/>
    </row>
    <row r="72" spans="1:8" ht="45">
      <c r="A72" s="306"/>
      <c r="B72" s="181" t="s">
        <v>99</v>
      </c>
      <c r="C72" s="150">
        <f>'Calcolo onere incr. IT e CP'!B93</f>
        <v>87795</v>
      </c>
      <c r="D72" s="151">
        <v>0.72</v>
      </c>
      <c r="E72" s="152">
        <f t="shared" si="3"/>
        <v>63212.399999999994</v>
      </c>
      <c r="F72" s="265"/>
      <c r="G72" s="262"/>
    </row>
    <row r="73" spans="1:8" ht="105" customHeight="1">
      <c r="A73" s="306"/>
      <c r="B73" s="181" t="s">
        <v>100</v>
      </c>
      <c r="C73" s="150">
        <f>'Calcolo onere incr. IT e CP'!B101</f>
        <v>32853</v>
      </c>
      <c r="D73" s="151">
        <v>0.81</v>
      </c>
      <c r="E73" s="152">
        <f t="shared" si="3"/>
        <v>26610.93</v>
      </c>
      <c r="F73" s="265"/>
      <c r="G73" s="262"/>
    </row>
    <row r="74" spans="1:8" ht="45">
      <c r="A74" s="306"/>
      <c r="B74" s="181" t="s">
        <v>101</v>
      </c>
      <c r="C74" s="150">
        <f>'Calcolo onere incr. IT e CP'!B109</f>
        <v>167306</v>
      </c>
      <c r="D74" s="151">
        <v>0.84</v>
      </c>
      <c r="E74" s="152">
        <f t="shared" si="3"/>
        <v>140537.04</v>
      </c>
      <c r="F74" s="265"/>
      <c r="G74" s="262"/>
    </row>
    <row r="75" spans="1:8" ht="60.75" thickBot="1">
      <c r="A75" s="307"/>
      <c r="B75" s="182" t="s">
        <v>102</v>
      </c>
      <c r="C75" s="153">
        <f>'Calcolo onere incr. IT e CP'!B117</f>
        <v>212</v>
      </c>
      <c r="D75" s="154">
        <v>0.88</v>
      </c>
      <c r="E75" s="155">
        <f t="shared" si="3"/>
        <v>186.56</v>
      </c>
      <c r="F75" s="266"/>
      <c r="G75" s="262"/>
    </row>
    <row r="76" spans="1:8" ht="94.5" customHeight="1">
      <c r="A76" s="305" t="s">
        <v>126</v>
      </c>
      <c r="B76" s="180" t="s">
        <v>98</v>
      </c>
      <c r="C76" s="147">
        <f>'Calcolo onere incr. IT e CP'!B87</f>
        <v>2454</v>
      </c>
      <c r="D76" s="148">
        <v>1.04</v>
      </c>
      <c r="E76" s="149">
        <f t="shared" si="3"/>
        <v>2552.1600000000003</v>
      </c>
      <c r="F76" s="264">
        <f>SUM(E76:E80)</f>
        <v>11903.61</v>
      </c>
      <c r="G76" s="262"/>
    </row>
    <row r="77" spans="1:8" ht="45">
      <c r="A77" s="306"/>
      <c r="B77" s="181" t="s">
        <v>99</v>
      </c>
      <c r="C77" s="150">
        <f>'Calcolo onere incr. IT e CP'!B95</f>
        <v>4826</v>
      </c>
      <c r="D77" s="151">
        <v>1.2</v>
      </c>
      <c r="E77" s="152">
        <f t="shared" si="3"/>
        <v>5791.2</v>
      </c>
      <c r="F77" s="265"/>
      <c r="G77" s="262"/>
    </row>
    <row r="78" spans="1:8" ht="111.75" customHeight="1">
      <c r="A78" s="306"/>
      <c r="B78" s="181" t="s">
        <v>100</v>
      </c>
      <c r="C78" s="150">
        <f>'Calcolo onere incr. IT e CP'!B103</f>
        <v>587</v>
      </c>
      <c r="D78" s="151">
        <v>1.35</v>
      </c>
      <c r="E78" s="152">
        <f t="shared" si="3"/>
        <v>792.45</v>
      </c>
      <c r="F78" s="265"/>
      <c r="G78" s="262"/>
    </row>
    <row r="79" spans="1:8" ht="51" customHeight="1">
      <c r="A79" s="306"/>
      <c r="B79" s="181" t="s">
        <v>101</v>
      </c>
      <c r="C79" s="150">
        <f>'Calcolo onere incr. IT e CP'!B111</f>
        <v>1977</v>
      </c>
      <c r="D79" s="151">
        <v>1.4</v>
      </c>
      <c r="E79" s="152">
        <f t="shared" si="3"/>
        <v>2767.7999999999997</v>
      </c>
      <c r="F79" s="265"/>
      <c r="G79" s="262"/>
    </row>
    <row r="80" spans="1:8" ht="66" customHeight="1" thickBot="1">
      <c r="A80" s="307"/>
      <c r="B80" s="182" t="s">
        <v>102</v>
      </c>
      <c r="C80" s="153">
        <f>'Calcolo onere incr. IT e CP'!B119</f>
        <v>0</v>
      </c>
      <c r="D80" s="154">
        <v>1.45</v>
      </c>
      <c r="E80" s="155">
        <f t="shared" si="3"/>
        <v>0</v>
      </c>
      <c r="F80" s="266"/>
      <c r="G80" s="263"/>
    </row>
    <row r="81" spans="1:8" s="190" customFormat="1" ht="30" customHeight="1" thickBot="1">
      <c r="F81" s="191" t="s">
        <v>114</v>
      </c>
      <c r="G81" s="189">
        <f>G66+G51+G46</f>
        <v>6887102.665000001</v>
      </c>
      <c r="H81" s="192"/>
    </row>
    <row r="83" spans="1:8" ht="36.75" customHeight="1" thickBot="1">
      <c r="B83" s="185" t="s">
        <v>194</v>
      </c>
    </row>
    <row r="84" spans="1:8" ht="60.75" customHeight="1" thickBot="1">
      <c r="B84" s="256" t="s">
        <v>0</v>
      </c>
      <c r="C84" s="195" t="s">
        <v>195</v>
      </c>
      <c r="E84" s="5"/>
      <c r="H84" s="1"/>
    </row>
    <row r="85" spans="1:8" s="2" customFormat="1" ht="42" customHeight="1">
      <c r="A85" s="1"/>
      <c r="B85" s="143" t="s">
        <v>196</v>
      </c>
      <c r="C85" s="257">
        <f>C87*3/6</f>
        <v>1.3999999999999997</v>
      </c>
      <c r="D85" s="1"/>
      <c r="E85" s="5"/>
      <c r="F85" s="1"/>
      <c r="G85" s="1"/>
    </row>
    <row r="86" spans="1:8" s="2" customFormat="1" ht="42" customHeight="1">
      <c r="A86" s="1"/>
      <c r="B86" s="34" t="s">
        <v>197</v>
      </c>
      <c r="C86" s="258">
        <f>C87*3/5</f>
        <v>1.6799999999999997</v>
      </c>
      <c r="D86" s="1"/>
      <c r="E86" s="5"/>
      <c r="F86" s="1"/>
      <c r="G86" s="1"/>
    </row>
    <row r="87" spans="1:8" s="2" customFormat="1" ht="42" customHeight="1" thickBot="1">
      <c r="B87" s="41" t="s">
        <v>198</v>
      </c>
      <c r="C87" s="259">
        <f>D29</f>
        <v>2.8</v>
      </c>
      <c r="D87" s="1"/>
      <c r="E87" s="5"/>
      <c r="F87" s="1"/>
      <c r="G87" s="1"/>
    </row>
  </sheetData>
  <mergeCells count="35">
    <mergeCell ref="A71:A75"/>
    <mergeCell ref="A76:A80"/>
    <mergeCell ref="A46:A50"/>
    <mergeCell ref="A51:A55"/>
    <mergeCell ref="A56:A60"/>
    <mergeCell ref="A61:A65"/>
    <mergeCell ref="A66:A70"/>
    <mergeCell ref="B1:G1"/>
    <mergeCell ref="B2:G2"/>
    <mergeCell ref="F11:F12"/>
    <mergeCell ref="F13:F15"/>
    <mergeCell ref="G13:G15"/>
    <mergeCell ref="C13:C15"/>
    <mergeCell ref="D13:D15"/>
    <mergeCell ref="F6:F8"/>
    <mergeCell ref="B6:D6"/>
    <mergeCell ref="B7:D7"/>
    <mergeCell ref="B8:D8"/>
    <mergeCell ref="B5:D5"/>
    <mergeCell ref="F18:F19"/>
    <mergeCell ref="G66:G80"/>
    <mergeCell ref="F71:F75"/>
    <mergeCell ref="F76:F80"/>
    <mergeCell ref="G46:G50"/>
    <mergeCell ref="G51:G65"/>
    <mergeCell ref="F46:F50"/>
    <mergeCell ref="F51:F55"/>
    <mergeCell ref="F56:F60"/>
    <mergeCell ref="F61:F65"/>
    <mergeCell ref="B30:G30"/>
    <mergeCell ref="F40:F42"/>
    <mergeCell ref="F66:F70"/>
    <mergeCell ref="D31:E31"/>
    <mergeCell ref="D33:E33"/>
    <mergeCell ref="F22:F29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1" fitToHeight="0" orientation="landscape" r:id="rId1"/>
  <headerFooter alignWithMargins="0"/>
  <rowBreaks count="4" manualBreakCount="4">
    <brk id="34" max="16383" man="1"/>
    <brk id="50" max="16383" man="1"/>
    <brk id="65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topLeftCell="A12" workbookViewId="0">
      <selection activeCell="F24" sqref="F24"/>
    </sheetView>
  </sheetViews>
  <sheetFormatPr defaultRowHeight="15"/>
  <cols>
    <col min="1" max="1" width="95.5703125" bestFit="1" customWidth="1"/>
    <col min="2" max="2" width="18.42578125" style="7" customWidth="1"/>
    <col min="3" max="3" width="21.85546875" style="7" customWidth="1"/>
    <col min="4" max="4" width="12.5703125" bestFit="1" customWidth="1"/>
    <col min="5" max="5" width="11.42578125" bestFit="1" customWidth="1"/>
    <col min="6" max="6" width="12.5703125" bestFit="1" customWidth="1"/>
    <col min="7" max="7" width="16" bestFit="1" customWidth="1"/>
    <col min="8" max="8" width="13.85546875" customWidth="1"/>
  </cols>
  <sheetData>
    <row r="1" spans="1:8">
      <c r="A1" s="314" t="s">
        <v>1</v>
      </c>
      <c r="B1" s="314"/>
      <c r="C1" s="314"/>
    </row>
    <row r="2" spans="1:8">
      <c r="A2" s="314"/>
      <c r="B2" s="314"/>
      <c r="C2" s="314"/>
    </row>
    <row r="5" spans="1:8" ht="15.75" thickBot="1"/>
    <row r="6" spans="1:8" ht="63.75" thickBot="1">
      <c r="A6" s="17" t="s">
        <v>133</v>
      </c>
      <c r="B6" s="20" t="s">
        <v>13</v>
      </c>
      <c r="C6" s="19" t="s">
        <v>10</v>
      </c>
    </row>
    <row r="7" spans="1:8" ht="19.5" customHeight="1" thickBot="1">
      <c r="A7" s="21" t="s">
        <v>2</v>
      </c>
      <c r="B7" s="22">
        <v>3219155</v>
      </c>
      <c r="C7" s="18"/>
    </row>
    <row r="8" spans="1:8" ht="15.75">
      <c r="A8" s="23" t="s">
        <v>7</v>
      </c>
      <c r="B8" s="24">
        <v>59579</v>
      </c>
    </row>
    <row r="9" spans="1:8" ht="15.75">
      <c r="A9" s="25" t="s">
        <v>8</v>
      </c>
      <c r="B9" s="8">
        <v>611721</v>
      </c>
    </row>
    <row r="10" spans="1:8" ht="15.75">
      <c r="A10" s="25" t="s">
        <v>3</v>
      </c>
      <c r="B10" s="206">
        <v>73338</v>
      </c>
      <c r="C10" s="26">
        <f>B10/4*6</f>
        <v>110007</v>
      </c>
    </row>
    <row r="11" spans="1:8" ht="15.75">
      <c r="A11" s="25" t="s">
        <v>9</v>
      </c>
      <c r="B11" s="8">
        <v>232637</v>
      </c>
    </row>
    <row r="12" spans="1:8" ht="16.5" thickBot="1">
      <c r="A12" s="27" t="s">
        <v>4</v>
      </c>
      <c r="B12" s="28">
        <v>0</v>
      </c>
    </row>
    <row r="13" spans="1:8" ht="16.5" thickBot="1">
      <c r="A13" s="9" t="s">
        <v>5</v>
      </c>
      <c r="B13" s="29">
        <f>SUM(B8:B12)</f>
        <v>977275</v>
      </c>
      <c r="C13" s="29">
        <f>B8+B9+C10+B11+B12</f>
        <v>1013944</v>
      </c>
      <c r="D13" s="10"/>
      <c r="E13" s="10"/>
      <c r="F13" s="9"/>
    </row>
    <row r="14" spans="1:8">
      <c r="A14" s="3"/>
      <c r="B14" s="4"/>
      <c r="C14" s="4"/>
      <c r="D14" s="4"/>
      <c r="E14" s="4"/>
      <c r="F14" s="3"/>
      <c r="G14" s="4"/>
      <c r="H14" s="3"/>
    </row>
    <row r="18" spans="1:6" ht="28.5">
      <c r="A18" s="318">
        <v>2020</v>
      </c>
      <c r="B18" s="319"/>
      <c r="C18" s="320"/>
    </row>
    <row r="19" spans="1:6" ht="18.75">
      <c r="A19" s="315" t="s">
        <v>17</v>
      </c>
      <c r="B19" s="317" t="s">
        <v>18</v>
      </c>
      <c r="C19" s="317"/>
    </row>
    <row r="20" spans="1:6" ht="17.25">
      <c r="A20" s="316"/>
      <c r="B20" s="43" t="s">
        <v>19</v>
      </c>
      <c r="C20" s="42" t="s">
        <v>20</v>
      </c>
    </row>
    <row r="21" spans="1:6" ht="15.75">
      <c r="A21" s="44" t="s">
        <v>21</v>
      </c>
      <c r="B21" s="209">
        <v>3361325</v>
      </c>
      <c r="C21" s="210">
        <v>21848612.5</v>
      </c>
      <c r="D21" s="211" t="s">
        <v>134</v>
      </c>
    </row>
    <row r="22" spans="1:6" ht="15.75">
      <c r="A22" s="44" t="s">
        <v>22</v>
      </c>
      <c r="B22" s="207">
        <v>6796521</v>
      </c>
      <c r="C22" s="208">
        <v>7962503.1399999997</v>
      </c>
      <c r="D22" s="211"/>
    </row>
    <row r="23" spans="1:6" ht="15.75">
      <c r="A23" s="44" t="s">
        <v>23</v>
      </c>
      <c r="B23" s="207">
        <v>631263</v>
      </c>
      <c r="C23" s="208">
        <v>745782.97</v>
      </c>
      <c r="D23" s="211"/>
      <c r="F23" s="7"/>
    </row>
    <row r="24" spans="1:6" ht="15.75">
      <c r="A24" s="44" t="s">
        <v>24</v>
      </c>
      <c r="B24" s="207">
        <v>12996035</v>
      </c>
      <c r="C24" s="208">
        <v>15198564.26</v>
      </c>
      <c r="D24" s="211"/>
    </row>
    <row r="25" spans="1:6" ht="15.75">
      <c r="A25" s="44" t="s">
        <v>25</v>
      </c>
      <c r="B25" s="207">
        <v>203256</v>
      </c>
      <c r="C25" s="208">
        <v>240162.63</v>
      </c>
      <c r="D25" s="211"/>
    </row>
    <row r="26" spans="1:6" ht="15.75">
      <c r="A26" s="44" t="s">
        <v>26</v>
      </c>
      <c r="B26" s="209">
        <v>9606</v>
      </c>
      <c r="C26" s="210">
        <v>125207.57</v>
      </c>
      <c r="D26" s="211" t="s">
        <v>134</v>
      </c>
    </row>
    <row r="27" spans="1:6" ht="15.75">
      <c r="A27" s="44" t="s">
        <v>27</v>
      </c>
      <c r="B27" s="209">
        <v>53547</v>
      </c>
      <c r="C27" s="210">
        <v>3233244.37</v>
      </c>
      <c r="D27" s="211" t="s">
        <v>134</v>
      </c>
    </row>
    <row r="28" spans="1:6" ht="15.75">
      <c r="A28" s="44" t="s">
        <v>28</v>
      </c>
      <c r="B28" s="209">
        <v>106</v>
      </c>
      <c r="C28" s="210">
        <v>36583.129999999997</v>
      </c>
      <c r="D28" s="211" t="s">
        <v>134</v>
      </c>
    </row>
    <row r="29" spans="1:6" ht="15.75">
      <c r="A29" s="44" t="s">
        <v>29</v>
      </c>
      <c r="B29" s="209">
        <v>33737</v>
      </c>
      <c r="C29" s="210">
        <v>565818.85</v>
      </c>
      <c r="D29" s="211" t="s">
        <v>134</v>
      </c>
    </row>
    <row r="30" spans="1:6" ht="15.75">
      <c r="A30" s="44" t="s">
        <v>30</v>
      </c>
      <c r="B30" s="209">
        <v>24994</v>
      </c>
      <c r="C30" s="210">
        <v>2860458.08</v>
      </c>
      <c r="D30" s="211" t="s">
        <v>134</v>
      </c>
    </row>
    <row r="31" spans="1:6" ht="15.75">
      <c r="A31" s="44" t="s">
        <v>31</v>
      </c>
      <c r="B31" s="209">
        <v>1272118</v>
      </c>
      <c r="C31" s="210">
        <v>18508435.789999999</v>
      </c>
      <c r="D31" s="211" t="s">
        <v>134</v>
      </c>
    </row>
    <row r="34" spans="1:3" ht="15.75" thickBot="1"/>
    <row r="35" spans="1:3" ht="15.75" thickBot="1">
      <c r="A35" s="198" t="s">
        <v>129</v>
      </c>
      <c r="B35" s="216">
        <f>47-18</f>
        <v>29</v>
      </c>
      <c r="C35" s="211" t="s">
        <v>134</v>
      </c>
    </row>
  </sheetData>
  <mergeCells count="4">
    <mergeCell ref="A1:C2"/>
    <mergeCell ref="A19:A20"/>
    <mergeCell ref="B19:C19"/>
    <mergeCell ref="A18:C18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5"/>
  <sheetViews>
    <sheetView topLeftCell="A102" workbookViewId="0">
      <selection activeCell="F2" sqref="F2"/>
    </sheetView>
  </sheetViews>
  <sheetFormatPr defaultColWidth="9.140625" defaultRowHeight="15"/>
  <cols>
    <col min="1" max="1" width="54.5703125" bestFit="1" customWidth="1"/>
    <col min="2" max="2" width="12.7109375" bestFit="1" customWidth="1"/>
    <col min="3" max="3" width="20" bestFit="1" customWidth="1"/>
    <col min="4" max="4" width="16.7109375" customWidth="1"/>
    <col min="6" max="6" width="31.7109375" customWidth="1"/>
    <col min="7" max="7" width="10.7109375" bestFit="1" customWidth="1"/>
    <col min="8" max="8" width="11" bestFit="1" customWidth="1"/>
    <col min="9" max="9" width="14.28515625" bestFit="1" customWidth="1"/>
    <col min="11" max="11" width="24" customWidth="1"/>
  </cols>
  <sheetData>
    <row r="1" spans="1:4" ht="15" customHeight="1">
      <c r="A1" s="321" t="s">
        <v>1</v>
      </c>
      <c r="B1" s="321"/>
      <c r="C1" s="321"/>
      <c r="D1" s="321"/>
    </row>
    <row r="2" spans="1:4" ht="15" customHeight="1">
      <c r="A2" s="321"/>
      <c r="B2" s="321"/>
      <c r="C2" s="321"/>
      <c r="D2" s="321"/>
    </row>
    <row r="3" spans="1:4" ht="15.75">
      <c r="A3" s="51" t="s">
        <v>32</v>
      </c>
      <c r="B3" s="54" t="s">
        <v>19</v>
      </c>
      <c r="C3" s="52" t="s">
        <v>20</v>
      </c>
      <c r="D3" s="54" t="s">
        <v>33</v>
      </c>
    </row>
    <row r="4" spans="1:4" ht="18.75">
      <c r="A4" s="57" t="s">
        <v>34</v>
      </c>
      <c r="B4" s="58">
        <v>3219155</v>
      </c>
      <c r="C4" s="59">
        <v>16095775</v>
      </c>
      <c r="D4" s="58"/>
    </row>
    <row r="5" spans="1:4">
      <c r="B5" s="7"/>
      <c r="D5" s="7"/>
    </row>
    <row r="6" spans="1:4" ht="18.75">
      <c r="A6" s="322" t="s">
        <v>35</v>
      </c>
      <c r="B6" s="322"/>
      <c r="C6" s="322"/>
      <c r="D6" s="322"/>
    </row>
    <row r="7" spans="1:4">
      <c r="A7" s="60" t="s">
        <v>36</v>
      </c>
      <c r="B7" s="212">
        <v>744324</v>
      </c>
      <c r="C7" s="213">
        <v>3721620</v>
      </c>
      <c r="D7" s="55"/>
    </row>
    <row r="8" spans="1:4">
      <c r="A8" s="60" t="s">
        <v>37</v>
      </c>
      <c r="B8" s="55">
        <v>1035108</v>
      </c>
      <c r="C8" s="56">
        <v>5175540</v>
      </c>
      <c r="D8" s="55"/>
    </row>
    <row r="9" spans="1:4">
      <c r="A9" s="60" t="s">
        <v>38</v>
      </c>
      <c r="B9" s="55">
        <v>642689</v>
      </c>
      <c r="C9" s="56">
        <v>3213445</v>
      </c>
      <c r="D9" s="55"/>
    </row>
    <row r="10" spans="1:4">
      <c r="A10" s="60" t="s">
        <v>39</v>
      </c>
      <c r="B10" s="55">
        <v>786731</v>
      </c>
      <c r="C10" s="56">
        <v>3933655</v>
      </c>
      <c r="D10" s="55"/>
    </row>
    <row r="11" spans="1:4">
      <c r="A11" s="60" t="s">
        <v>40</v>
      </c>
      <c r="B11" s="55">
        <v>10261</v>
      </c>
      <c r="C11" s="56">
        <v>51305</v>
      </c>
      <c r="D11" s="55"/>
    </row>
    <row r="12" spans="1:4">
      <c r="A12" s="60" t="s">
        <v>41</v>
      </c>
      <c r="B12" s="55">
        <v>42</v>
      </c>
      <c r="C12" s="56">
        <v>210</v>
      </c>
      <c r="D12" s="55"/>
    </row>
    <row r="13" spans="1:4" ht="18.75">
      <c r="A13" s="61" t="s">
        <v>42</v>
      </c>
      <c r="B13" s="62">
        <f>SUM(B7:B12)</f>
        <v>3219155</v>
      </c>
      <c r="C13" s="63">
        <f>SUM(C7:C12)</f>
        <v>16095775</v>
      </c>
      <c r="D13" s="62"/>
    </row>
    <row r="14" spans="1:4">
      <c r="A14" s="64"/>
      <c r="B14" s="65"/>
      <c r="C14" s="66"/>
      <c r="D14" s="65"/>
    </row>
    <row r="15" spans="1:4">
      <c r="B15" s="7"/>
      <c r="D15" s="7"/>
    </row>
    <row r="16" spans="1:4" ht="15" customHeight="1">
      <c r="A16" s="321" t="s">
        <v>1</v>
      </c>
      <c r="B16" s="321"/>
      <c r="C16" s="321"/>
      <c r="D16" s="321"/>
    </row>
    <row r="17" spans="1:14" ht="15" customHeight="1">
      <c r="A17" s="321"/>
      <c r="B17" s="321"/>
      <c r="C17" s="321"/>
      <c r="D17" s="321"/>
    </row>
    <row r="18" spans="1:14" ht="15.75">
      <c r="A18" s="51" t="s">
        <v>32</v>
      </c>
      <c r="B18" s="54" t="s">
        <v>19</v>
      </c>
      <c r="C18" s="52" t="s">
        <v>20</v>
      </c>
      <c r="D18" s="54" t="s">
        <v>33</v>
      </c>
    </row>
    <row r="19" spans="1:14" ht="18.75">
      <c r="A19" s="57" t="s">
        <v>43</v>
      </c>
      <c r="B19" s="58">
        <v>977275</v>
      </c>
      <c r="C19" s="59">
        <v>1363661.88</v>
      </c>
      <c r="D19" s="58"/>
    </row>
    <row r="20" spans="1:14" ht="15.75" thickBot="1">
      <c r="B20" s="7"/>
      <c r="C20" s="50"/>
      <c r="D20" s="7"/>
    </row>
    <row r="21" spans="1:14" ht="20.25">
      <c r="A21" s="323" t="s">
        <v>35</v>
      </c>
      <c r="B21" s="324"/>
      <c r="C21" s="324"/>
      <c r="D21" s="325"/>
      <c r="F21" s="82" t="s">
        <v>44</v>
      </c>
      <c r="G21" s="83"/>
      <c r="H21" s="83"/>
      <c r="I21" s="83"/>
      <c r="J21" s="83"/>
      <c r="K21" s="84"/>
      <c r="N21" s="7">
        <f>D10+D52</f>
        <v>0</v>
      </c>
    </row>
    <row r="22" spans="1:14" ht="22.5">
      <c r="A22" s="67" t="s">
        <v>36</v>
      </c>
      <c r="B22" s="68" t="s">
        <v>19</v>
      </c>
      <c r="C22" s="69" t="s">
        <v>20</v>
      </c>
      <c r="D22" s="69" t="s">
        <v>45</v>
      </c>
      <c r="F22" s="85"/>
      <c r="K22" s="86"/>
    </row>
    <row r="23" spans="1:14" ht="15.75">
      <c r="A23" s="70" t="s">
        <v>46</v>
      </c>
      <c r="B23" s="55">
        <v>2366</v>
      </c>
      <c r="C23" s="56">
        <v>2366</v>
      </c>
      <c r="D23" s="55"/>
      <c r="F23" s="87" t="s">
        <v>47</v>
      </c>
      <c r="K23" s="86"/>
    </row>
    <row r="24" spans="1:14" ht="15.75">
      <c r="A24" s="70" t="s">
        <v>48</v>
      </c>
      <c r="B24" s="55">
        <v>26416</v>
      </c>
      <c r="C24" s="56">
        <v>31699.200000000001</v>
      </c>
      <c r="D24" s="55"/>
      <c r="F24" s="88" t="s">
        <v>49</v>
      </c>
      <c r="K24" s="86"/>
    </row>
    <row r="25" spans="1:14" ht="15.75">
      <c r="A25" s="70" t="s">
        <v>50</v>
      </c>
      <c r="B25" s="55">
        <v>2984</v>
      </c>
      <c r="C25" s="56">
        <v>4480</v>
      </c>
      <c r="D25" s="55"/>
      <c r="F25" s="88" t="s">
        <v>51</v>
      </c>
      <c r="K25" s="86"/>
    </row>
    <row r="26" spans="1:14" ht="15.75">
      <c r="A26" s="70" t="s">
        <v>52</v>
      </c>
      <c r="B26" s="55">
        <v>9929</v>
      </c>
      <c r="C26" s="56">
        <v>19858</v>
      </c>
      <c r="D26" s="55"/>
      <c r="F26" s="88"/>
      <c r="K26" s="86"/>
    </row>
    <row r="27" spans="1:14" ht="15.75">
      <c r="A27" s="70" t="s">
        <v>53</v>
      </c>
      <c r="B27" s="55"/>
      <c r="C27" s="56"/>
      <c r="D27" s="55"/>
      <c r="F27" s="87" t="s">
        <v>54</v>
      </c>
      <c r="K27" s="86"/>
    </row>
    <row r="28" spans="1:14" ht="15.75">
      <c r="A28" s="71" t="s">
        <v>55</v>
      </c>
      <c r="B28" s="72">
        <f>SUM(B23:B27)</f>
        <v>41695</v>
      </c>
      <c r="C28" s="73">
        <f>SUM(C23:C27)</f>
        <v>58403.199999999997</v>
      </c>
      <c r="D28" s="72"/>
      <c r="F28" s="88" t="s">
        <v>56</v>
      </c>
      <c r="K28" s="86"/>
    </row>
    <row r="29" spans="1:14" ht="15.75">
      <c r="B29" s="7"/>
      <c r="C29" s="50"/>
      <c r="D29" s="7"/>
      <c r="F29" s="88" t="s">
        <v>57</v>
      </c>
      <c r="K29" s="86"/>
    </row>
    <row r="30" spans="1:14" ht="15.75">
      <c r="A30" s="67" t="s">
        <v>37</v>
      </c>
      <c r="B30" s="68" t="s">
        <v>19</v>
      </c>
      <c r="C30" s="69" t="s">
        <v>20</v>
      </c>
      <c r="D30" s="69" t="s">
        <v>45</v>
      </c>
      <c r="F30" s="87"/>
      <c r="K30" s="86"/>
    </row>
    <row r="31" spans="1:14" ht="15.75">
      <c r="A31" s="70" t="s">
        <v>46</v>
      </c>
      <c r="B31" s="55">
        <v>5475</v>
      </c>
      <c r="C31" s="56">
        <v>5475</v>
      </c>
      <c r="D31" s="55"/>
      <c r="F31" s="87" t="s">
        <v>58</v>
      </c>
      <c r="K31" s="86"/>
    </row>
    <row r="32" spans="1:14" ht="15.75">
      <c r="A32" s="70" t="s">
        <v>48</v>
      </c>
      <c r="B32" s="55">
        <v>40756</v>
      </c>
      <c r="C32" s="56">
        <v>48907.199999999997</v>
      </c>
      <c r="D32" s="55"/>
      <c r="F32" s="88" t="s">
        <v>59</v>
      </c>
      <c r="K32" s="86"/>
    </row>
    <row r="33" spans="1:11" ht="15.75">
      <c r="A33" s="70" t="s">
        <v>50</v>
      </c>
      <c r="B33" s="55">
        <v>9655</v>
      </c>
      <c r="C33" s="56">
        <v>14696.3</v>
      </c>
      <c r="D33" s="55"/>
      <c r="F33" s="88" t="s">
        <v>60</v>
      </c>
      <c r="K33" s="86"/>
    </row>
    <row r="34" spans="1:11" ht="15.75">
      <c r="A34" s="70" t="s">
        <v>52</v>
      </c>
      <c r="B34" s="55">
        <v>54891</v>
      </c>
      <c r="C34" s="56">
        <v>109782</v>
      </c>
      <c r="D34" s="55"/>
      <c r="F34" s="87"/>
      <c r="K34" s="86"/>
    </row>
    <row r="35" spans="1:11" ht="15.75">
      <c r="A35" s="70" t="s">
        <v>53</v>
      </c>
      <c r="B35" s="55"/>
      <c r="C35" s="56"/>
      <c r="D35" s="55"/>
      <c r="F35" s="87" t="s">
        <v>61</v>
      </c>
      <c r="K35" s="86"/>
    </row>
    <row r="36" spans="1:11" ht="15.75">
      <c r="A36" s="71" t="s">
        <v>62</v>
      </c>
      <c r="B36" s="72">
        <f>SUM(B31:B35)</f>
        <v>110777</v>
      </c>
      <c r="C36" s="73">
        <f>SUM(C31:C35)</f>
        <v>178860.5</v>
      </c>
      <c r="D36" s="72"/>
      <c r="F36" s="88" t="s">
        <v>63</v>
      </c>
      <c r="K36" s="86"/>
    </row>
    <row r="37" spans="1:11" ht="15.75">
      <c r="A37" s="74"/>
      <c r="B37" s="75"/>
      <c r="C37" s="76"/>
      <c r="D37" s="75"/>
      <c r="F37" s="88" t="s">
        <v>64</v>
      </c>
      <c r="K37" s="86"/>
    </row>
    <row r="38" spans="1:11" ht="15.75">
      <c r="A38" s="67" t="s">
        <v>38</v>
      </c>
      <c r="B38" s="68" t="s">
        <v>19</v>
      </c>
      <c r="C38" s="69" t="s">
        <v>20</v>
      </c>
      <c r="D38" s="69" t="s">
        <v>45</v>
      </c>
      <c r="F38" s="88" t="s">
        <v>65</v>
      </c>
      <c r="K38" s="86"/>
    </row>
    <row r="39" spans="1:11" ht="15.75">
      <c r="A39" s="70" t="s">
        <v>46</v>
      </c>
      <c r="B39" s="55">
        <v>5402</v>
      </c>
      <c r="C39" s="56">
        <v>5402</v>
      </c>
      <c r="D39" s="55"/>
      <c r="F39" s="88" t="s">
        <v>66</v>
      </c>
      <c r="K39" s="86"/>
    </row>
    <row r="40" spans="1:11" ht="15.75">
      <c r="A40" s="70" t="s">
        <v>48</v>
      </c>
      <c r="B40" s="55">
        <v>60779</v>
      </c>
      <c r="C40" s="56">
        <v>72934.8</v>
      </c>
      <c r="D40" s="55"/>
      <c r="F40" s="88"/>
      <c r="K40" s="86"/>
    </row>
    <row r="41" spans="1:11" ht="15.75">
      <c r="A41" s="70" t="s">
        <v>50</v>
      </c>
      <c r="B41" s="55">
        <v>10184</v>
      </c>
      <c r="C41" s="56">
        <v>15167.9</v>
      </c>
      <c r="D41" s="55"/>
      <c r="F41" s="87" t="s">
        <v>67</v>
      </c>
      <c r="K41" s="86"/>
    </row>
    <row r="42" spans="1:11" ht="15.75">
      <c r="A42" s="70" t="s">
        <v>52</v>
      </c>
      <c r="B42" s="55">
        <v>46992</v>
      </c>
      <c r="C42" s="56">
        <v>93984</v>
      </c>
      <c r="D42" s="55"/>
      <c r="F42" s="88" t="s">
        <v>68</v>
      </c>
      <c r="K42" s="86"/>
    </row>
    <row r="43" spans="1:11" ht="15.75">
      <c r="A43" s="70" t="s">
        <v>53</v>
      </c>
      <c r="B43" s="55"/>
      <c r="C43" s="56"/>
      <c r="D43" s="55"/>
      <c r="F43" s="88" t="s">
        <v>69</v>
      </c>
      <c r="K43" s="86"/>
    </row>
    <row r="44" spans="1:11" ht="15.75">
      <c r="A44" s="71" t="s">
        <v>70</v>
      </c>
      <c r="B44" s="72">
        <f>SUM(B39:B43)</f>
        <v>123357</v>
      </c>
      <c r="C44" s="73">
        <f>SUM(C39:C43)</f>
        <v>187488.7</v>
      </c>
      <c r="D44" s="72"/>
      <c r="F44" s="88"/>
      <c r="K44" s="86"/>
    </row>
    <row r="45" spans="1:11" ht="15.75">
      <c r="A45" s="74"/>
      <c r="B45" s="75"/>
      <c r="C45" s="76"/>
      <c r="D45" s="75"/>
      <c r="F45" s="87" t="s">
        <v>71</v>
      </c>
      <c r="K45" s="86"/>
    </row>
    <row r="46" spans="1:11" ht="15.75">
      <c r="A46" s="67" t="s">
        <v>39</v>
      </c>
      <c r="B46" s="68" t="s">
        <v>19</v>
      </c>
      <c r="C46" s="69" t="s">
        <v>20</v>
      </c>
      <c r="D46" s="69" t="s">
        <v>45</v>
      </c>
      <c r="F46" s="88" t="s">
        <v>72</v>
      </c>
      <c r="K46" s="86"/>
    </row>
    <row r="47" spans="1:11" ht="15.75">
      <c r="A47" s="70" t="s">
        <v>46</v>
      </c>
      <c r="B47" s="55">
        <v>10928</v>
      </c>
      <c r="C47" s="56">
        <v>10928</v>
      </c>
      <c r="D47" s="55"/>
      <c r="F47" s="88" t="s">
        <v>73</v>
      </c>
      <c r="K47" s="86"/>
    </row>
    <row r="48" spans="1:11" ht="15.75" thickBot="1">
      <c r="A48" s="70" t="s">
        <v>48</v>
      </c>
      <c r="B48" s="55">
        <v>95487</v>
      </c>
      <c r="C48" s="56">
        <v>114584.4</v>
      </c>
      <c r="D48" s="55"/>
      <c r="F48" s="89"/>
      <c r="G48" s="90"/>
      <c r="H48" s="90"/>
      <c r="I48" s="90"/>
      <c r="J48" s="90"/>
      <c r="K48" s="91"/>
    </row>
    <row r="49" spans="1:6" ht="15.75">
      <c r="A49" s="70" t="s">
        <v>50</v>
      </c>
      <c r="B49" s="55">
        <v>28297</v>
      </c>
      <c r="C49" s="56">
        <v>43020.85</v>
      </c>
      <c r="D49" s="55"/>
      <c r="F49" s="94"/>
    </row>
    <row r="50" spans="1:6" ht="15.75">
      <c r="A50" s="70" t="s">
        <v>52</v>
      </c>
      <c r="B50" s="55">
        <v>108094</v>
      </c>
      <c r="C50" s="56">
        <v>216188</v>
      </c>
      <c r="D50" s="55"/>
      <c r="F50" s="94"/>
    </row>
    <row r="51" spans="1:6" ht="15.75">
      <c r="A51" s="70" t="s">
        <v>53</v>
      </c>
      <c r="B51" s="55"/>
      <c r="C51" s="56"/>
      <c r="D51" s="55"/>
      <c r="F51" s="94"/>
    </row>
    <row r="52" spans="1:6" ht="15.75">
      <c r="A52" s="71" t="s">
        <v>74</v>
      </c>
      <c r="B52" s="72">
        <f>SUM(B47:B51)</f>
        <v>242806</v>
      </c>
      <c r="C52" s="73">
        <f>SUM(C47:C51)</f>
        <v>384721.25</v>
      </c>
      <c r="D52" s="72"/>
      <c r="F52" s="93"/>
    </row>
    <row r="53" spans="1:6" ht="15.75">
      <c r="A53" s="74"/>
      <c r="B53" s="75"/>
      <c r="C53" s="76"/>
      <c r="D53" s="75"/>
      <c r="F53" s="93"/>
    </row>
    <row r="54" spans="1:6" ht="15.75">
      <c r="A54" s="67" t="s">
        <v>40</v>
      </c>
      <c r="B54" s="68" t="s">
        <v>19</v>
      </c>
      <c r="C54" s="69" t="s">
        <v>20</v>
      </c>
      <c r="D54" s="69" t="s">
        <v>45</v>
      </c>
      <c r="F54" s="94"/>
    </row>
    <row r="55" spans="1:6" ht="15.75">
      <c r="A55" s="70" t="s">
        <v>46</v>
      </c>
      <c r="B55" s="55">
        <v>773</v>
      </c>
      <c r="C55" s="56">
        <v>773</v>
      </c>
      <c r="D55" s="55"/>
      <c r="F55" s="94"/>
    </row>
    <row r="56" spans="1:6" ht="15.75">
      <c r="A56" s="70" t="s">
        <v>48</v>
      </c>
      <c r="B56" s="55">
        <v>18449</v>
      </c>
      <c r="C56" s="56">
        <v>22138.799999999999</v>
      </c>
      <c r="D56" s="55"/>
      <c r="F56" s="94"/>
    </row>
    <row r="57" spans="1:6" ht="15.75">
      <c r="A57" s="70" t="s">
        <v>50</v>
      </c>
      <c r="B57" s="55">
        <v>5701</v>
      </c>
      <c r="C57" s="56">
        <v>7770.3</v>
      </c>
      <c r="D57" s="55"/>
      <c r="F57" s="94"/>
    </row>
    <row r="58" spans="1:6" ht="15.75">
      <c r="A58" s="70" t="s">
        <v>52</v>
      </c>
      <c r="B58" s="55">
        <v>2803</v>
      </c>
      <c r="C58" s="56">
        <v>5606</v>
      </c>
      <c r="D58" s="55"/>
      <c r="F58" s="94"/>
    </row>
    <row r="59" spans="1:6" ht="15.75">
      <c r="A59" s="70" t="s">
        <v>53</v>
      </c>
      <c r="B59" s="55"/>
      <c r="C59" s="56"/>
      <c r="D59" s="55"/>
      <c r="F59" s="93"/>
    </row>
    <row r="60" spans="1:6" ht="15.75">
      <c r="A60" s="71" t="s">
        <v>75</v>
      </c>
      <c r="B60" s="72">
        <f>SUM(B55:B59)</f>
        <v>27726</v>
      </c>
      <c r="C60" s="73">
        <f>SUM(C55:C59)</f>
        <v>36288.1</v>
      </c>
      <c r="D60" s="72"/>
      <c r="F60" s="93"/>
    </row>
    <row r="61" spans="1:6" ht="15.75">
      <c r="A61" s="74"/>
      <c r="B61" s="75"/>
      <c r="C61" s="76"/>
      <c r="D61" s="75"/>
      <c r="F61" s="94"/>
    </row>
    <row r="62" spans="1:6" ht="15.75">
      <c r="A62" s="67" t="s">
        <v>41</v>
      </c>
      <c r="B62" s="68" t="s">
        <v>19</v>
      </c>
      <c r="C62" s="69" t="s">
        <v>20</v>
      </c>
      <c r="D62" s="69" t="s">
        <v>45</v>
      </c>
      <c r="F62" s="94"/>
    </row>
    <row r="63" spans="1:6" ht="15.75">
      <c r="A63" s="70" t="s">
        <v>46</v>
      </c>
      <c r="B63" s="55">
        <v>0</v>
      </c>
      <c r="C63" s="56">
        <v>0</v>
      </c>
      <c r="D63" s="55"/>
      <c r="F63" s="93"/>
    </row>
    <row r="64" spans="1:6" ht="15.75">
      <c r="A64" s="70" t="s">
        <v>48</v>
      </c>
      <c r="B64" s="55">
        <v>267</v>
      </c>
      <c r="C64" s="56">
        <v>320.39999999999998</v>
      </c>
      <c r="D64" s="55"/>
      <c r="F64" s="93"/>
    </row>
    <row r="65" spans="1:11" ht="15.75">
      <c r="A65" s="70" t="s">
        <v>50</v>
      </c>
      <c r="B65" s="55">
        <v>195</v>
      </c>
      <c r="C65" s="56">
        <v>266.60000000000002</v>
      </c>
      <c r="D65" s="55"/>
      <c r="F65" s="94"/>
    </row>
    <row r="66" spans="1:11" ht="15.75">
      <c r="A66" s="70" t="s">
        <v>52</v>
      </c>
      <c r="B66" s="55">
        <v>84</v>
      </c>
      <c r="C66" s="56">
        <v>168</v>
      </c>
      <c r="D66" s="55"/>
      <c r="F66" s="94"/>
    </row>
    <row r="67" spans="1:11" ht="15.75">
      <c r="A67" s="70" t="s">
        <v>53</v>
      </c>
      <c r="B67" s="55"/>
      <c r="C67" s="56"/>
      <c r="D67" s="55"/>
      <c r="F67" s="93"/>
    </row>
    <row r="68" spans="1:11" ht="15.75">
      <c r="A68" s="71" t="s">
        <v>76</v>
      </c>
      <c r="B68" s="72">
        <f>SUM(B63:B67)</f>
        <v>546</v>
      </c>
      <c r="C68" s="73">
        <f>SUM(C63:C67)</f>
        <v>755</v>
      </c>
      <c r="D68" s="72"/>
    </row>
    <row r="69" spans="1:11" ht="7.5" customHeight="1">
      <c r="A69" s="74"/>
      <c r="B69" s="75"/>
      <c r="C69" s="76"/>
      <c r="D69" s="75"/>
    </row>
    <row r="70" spans="1:11" ht="20.25" customHeight="1">
      <c r="A70" s="61" t="s">
        <v>77</v>
      </c>
      <c r="B70" s="62">
        <f>B28+B36+B44+B52+B60+B68</f>
        <v>546907</v>
      </c>
      <c r="C70" s="63">
        <f>C28+C36+C44+C52+C60+C68</f>
        <v>846516.75</v>
      </c>
      <c r="D70" s="62">
        <f>D28+D36+D44+D52+D60+D68</f>
        <v>0</v>
      </c>
    </row>
    <row r="71" spans="1:11" ht="15.75" thickBot="1">
      <c r="B71" s="7"/>
      <c r="C71" s="50"/>
      <c r="D71" s="7"/>
    </row>
    <row r="72" spans="1:11" ht="20.25">
      <c r="A72" s="326" t="s">
        <v>78</v>
      </c>
      <c r="B72" s="327"/>
      <c r="C72" s="327"/>
      <c r="D72" s="328"/>
      <c r="F72" s="82" t="s">
        <v>79</v>
      </c>
      <c r="G72" s="83"/>
      <c r="H72" s="83"/>
      <c r="I72" s="83"/>
      <c r="J72" s="83"/>
      <c r="K72" s="84"/>
    </row>
    <row r="73" spans="1:11" ht="15.75">
      <c r="A73" s="67" t="s">
        <v>36</v>
      </c>
      <c r="B73" s="68" t="s">
        <v>19</v>
      </c>
      <c r="C73" s="69" t="s">
        <v>20</v>
      </c>
      <c r="D73" s="69" t="s">
        <v>45</v>
      </c>
      <c r="F73" s="215"/>
      <c r="K73" s="86"/>
    </row>
    <row r="74" spans="1:11" ht="15.75">
      <c r="A74" s="70" t="s">
        <v>46</v>
      </c>
      <c r="B74" s="55">
        <v>432</v>
      </c>
      <c r="C74" s="56">
        <v>432</v>
      </c>
      <c r="D74" s="55"/>
      <c r="F74" s="87" t="s">
        <v>135</v>
      </c>
      <c r="K74" s="86"/>
    </row>
    <row r="75" spans="1:11" ht="15.75">
      <c r="A75" s="70" t="s">
        <v>48</v>
      </c>
      <c r="B75" s="55">
        <v>15527</v>
      </c>
      <c r="C75" s="56">
        <v>18632.400000000001</v>
      </c>
      <c r="D75" s="55"/>
      <c r="F75" s="88" t="s">
        <v>136</v>
      </c>
      <c r="K75" s="86"/>
    </row>
    <row r="76" spans="1:11" ht="15.75">
      <c r="A76" s="70" t="s">
        <v>50</v>
      </c>
      <c r="B76" s="55">
        <v>306</v>
      </c>
      <c r="C76" s="56">
        <v>297.68</v>
      </c>
      <c r="D76" s="55"/>
      <c r="F76" s="88" t="s">
        <v>137</v>
      </c>
      <c r="K76" s="86"/>
    </row>
    <row r="77" spans="1:11" ht="15.75">
      <c r="A77" s="70" t="s">
        <v>52</v>
      </c>
      <c r="B77" s="55">
        <v>0</v>
      </c>
      <c r="C77" s="56">
        <v>0</v>
      </c>
      <c r="D77" s="55"/>
      <c r="F77" s="88" t="s">
        <v>138</v>
      </c>
      <c r="K77" s="86"/>
    </row>
    <row r="78" spans="1:11" ht="15.75">
      <c r="A78" s="70" t="s">
        <v>53</v>
      </c>
      <c r="B78" s="55"/>
      <c r="C78" s="56"/>
      <c r="D78" s="55"/>
      <c r="F78" s="88" t="s">
        <v>139</v>
      </c>
      <c r="K78" s="86"/>
    </row>
    <row r="79" spans="1:11" ht="15.75">
      <c r="A79" s="71" t="s">
        <v>55</v>
      </c>
      <c r="B79" s="72">
        <f>SUM(B74:B78)</f>
        <v>16265</v>
      </c>
      <c r="C79" s="73">
        <f>SUM(C74:C78)</f>
        <v>19362.080000000002</v>
      </c>
      <c r="D79" s="72"/>
      <c r="F79" s="88"/>
      <c r="K79" s="86"/>
    </row>
    <row r="80" spans="1:11" ht="15.75">
      <c r="B80" s="76"/>
      <c r="C80" s="76"/>
      <c r="D80" s="7"/>
      <c r="F80" s="87" t="s">
        <v>140</v>
      </c>
      <c r="K80" s="86"/>
    </row>
    <row r="81" spans="1:11" ht="15.75">
      <c r="A81" s="67" t="s">
        <v>37</v>
      </c>
      <c r="B81" s="68" t="s">
        <v>19</v>
      </c>
      <c r="C81" s="69" t="s">
        <v>20</v>
      </c>
      <c r="D81" s="69" t="s">
        <v>45</v>
      </c>
      <c r="F81" s="88" t="s">
        <v>141</v>
      </c>
      <c r="K81" s="86"/>
    </row>
    <row r="82" spans="1:11" ht="15.75">
      <c r="A82" s="70" t="s">
        <v>46</v>
      </c>
      <c r="B82" s="55">
        <v>4562</v>
      </c>
      <c r="C82" s="56">
        <v>4562</v>
      </c>
      <c r="D82" s="55"/>
      <c r="F82" s="88" t="s">
        <v>142</v>
      </c>
      <c r="K82" s="86"/>
    </row>
    <row r="83" spans="1:11" ht="15.75">
      <c r="A83" s="70" t="s">
        <v>48</v>
      </c>
      <c r="B83" s="55">
        <v>65874</v>
      </c>
      <c r="C83" s="56">
        <v>79048.800000000003</v>
      </c>
      <c r="D83" s="55"/>
      <c r="F83" s="88" t="s">
        <v>143</v>
      </c>
      <c r="K83" s="86"/>
    </row>
    <row r="84" spans="1:11" ht="15.75">
      <c r="A84" s="70" t="s">
        <v>50</v>
      </c>
      <c r="B84" s="55">
        <v>3194</v>
      </c>
      <c r="C84" s="56">
        <v>3503.57</v>
      </c>
      <c r="D84" s="55"/>
      <c r="F84" s="88" t="s">
        <v>144</v>
      </c>
      <c r="K84" s="86"/>
    </row>
    <row r="85" spans="1:11" ht="15.75">
      <c r="A85" s="70" t="s">
        <v>52</v>
      </c>
      <c r="B85" s="55">
        <v>2454</v>
      </c>
      <c r="C85" s="56">
        <v>4908</v>
      </c>
      <c r="D85" s="55"/>
      <c r="F85" s="88" t="s">
        <v>145</v>
      </c>
      <c r="K85" s="86"/>
    </row>
    <row r="86" spans="1:11" ht="15.75">
      <c r="A86" s="70" t="s">
        <v>53</v>
      </c>
      <c r="B86" s="55"/>
      <c r="C86" s="56"/>
      <c r="D86" s="55"/>
      <c r="F86" s="88" t="s">
        <v>146</v>
      </c>
      <c r="K86" s="86"/>
    </row>
    <row r="87" spans="1:11" ht="15.75">
      <c r="A87" s="71" t="s">
        <v>62</v>
      </c>
      <c r="B87" s="72">
        <f>SUM(B82:B86)</f>
        <v>76084</v>
      </c>
      <c r="C87" s="73">
        <f>SUM(C82:C86)</f>
        <v>92022.37000000001</v>
      </c>
      <c r="D87" s="72"/>
      <c r="F87" s="88"/>
      <c r="K87" s="86"/>
    </row>
    <row r="88" spans="1:11" ht="15.75">
      <c r="A88" s="74"/>
      <c r="B88" s="75"/>
      <c r="C88" s="76"/>
      <c r="D88" s="75"/>
      <c r="F88" s="87" t="s">
        <v>147</v>
      </c>
      <c r="K88" s="86"/>
    </row>
    <row r="89" spans="1:11" ht="15.75">
      <c r="A89" s="67" t="s">
        <v>38</v>
      </c>
      <c r="B89" s="68" t="s">
        <v>19</v>
      </c>
      <c r="C89" s="69" t="s">
        <v>20</v>
      </c>
      <c r="D89" s="69" t="s">
        <v>45</v>
      </c>
      <c r="F89" s="88" t="s">
        <v>148</v>
      </c>
      <c r="K89" s="86"/>
    </row>
    <row r="90" spans="1:11" ht="15.75">
      <c r="A90" s="70" t="s">
        <v>46</v>
      </c>
      <c r="B90" s="55">
        <v>9165</v>
      </c>
      <c r="C90" s="56">
        <v>9165</v>
      </c>
      <c r="D90" s="55"/>
      <c r="F90" s="88" t="s">
        <v>149</v>
      </c>
      <c r="K90" s="86"/>
    </row>
    <row r="91" spans="1:11" ht="15.75">
      <c r="A91" s="70" t="s">
        <v>48</v>
      </c>
      <c r="B91" s="55">
        <v>87795</v>
      </c>
      <c r="C91" s="56">
        <v>105354</v>
      </c>
      <c r="D91" s="55"/>
      <c r="F91" s="88" t="s">
        <v>150</v>
      </c>
      <c r="K91" s="86"/>
    </row>
    <row r="92" spans="1:11" ht="15.75">
      <c r="A92" s="70" t="s">
        <v>50</v>
      </c>
      <c r="B92" s="55">
        <v>4970</v>
      </c>
      <c r="C92" s="56">
        <v>6093.54</v>
      </c>
      <c r="D92" s="55"/>
      <c r="F92" s="87"/>
      <c r="K92" s="86"/>
    </row>
    <row r="93" spans="1:11" ht="15.75">
      <c r="A93" s="70" t="s">
        <v>52</v>
      </c>
      <c r="B93" s="55">
        <v>4826</v>
      </c>
      <c r="C93" s="56">
        <v>9652</v>
      </c>
      <c r="D93" s="55"/>
      <c r="F93" s="87" t="s">
        <v>151</v>
      </c>
      <c r="K93" s="86"/>
    </row>
    <row r="94" spans="1:11" ht="15.75">
      <c r="A94" s="70" t="s">
        <v>53</v>
      </c>
      <c r="B94" s="55"/>
      <c r="C94" s="56"/>
      <c r="D94" s="55"/>
      <c r="F94" s="88" t="s">
        <v>152</v>
      </c>
      <c r="K94" s="86"/>
    </row>
    <row r="95" spans="1:11" ht="15.75">
      <c r="A95" s="71" t="s">
        <v>70</v>
      </c>
      <c r="B95" s="72">
        <f>SUM(B90:B94)</f>
        <v>106756</v>
      </c>
      <c r="C95" s="73">
        <f>SUM(C90:C94)</f>
        <v>130264.54</v>
      </c>
      <c r="D95" s="72"/>
      <c r="F95" s="88" t="s">
        <v>153</v>
      </c>
      <c r="K95" s="86"/>
    </row>
    <row r="96" spans="1:11" ht="15.75">
      <c r="A96" s="74"/>
      <c r="B96" s="76"/>
      <c r="C96" s="76"/>
      <c r="D96" s="75"/>
      <c r="F96" s="88" t="s">
        <v>154</v>
      </c>
      <c r="K96" s="86"/>
    </row>
    <row r="97" spans="1:15" ht="15.75">
      <c r="A97" s="67" t="s">
        <v>39</v>
      </c>
      <c r="B97" s="68" t="s">
        <v>19</v>
      </c>
      <c r="C97" s="69" t="s">
        <v>20</v>
      </c>
      <c r="D97" s="69" t="s">
        <v>45</v>
      </c>
      <c r="F97" s="88" t="s">
        <v>155</v>
      </c>
      <c r="K97" s="86"/>
    </row>
    <row r="98" spans="1:15" ht="15.75">
      <c r="A98" s="70" t="s">
        <v>46</v>
      </c>
      <c r="B98" s="55">
        <v>4341</v>
      </c>
      <c r="C98" s="56">
        <v>4341</v>
      </c>
      <c r="D98" s="55"/>
      <c r="F98" s="88" t="s">
        <v>156</v>
      </c>
      <c r="K98" s="86"/>
    </row>
    <row r="99" spans="1:15" ht="15.75">
      <c r="A99" s="70" t="s">
        <v>48</v>
      </c>
      <c r="B99" s="55">
        <v>32853</v>
      </c>
      <c r="C99" s="56">
        <v>39423.599999999999</v>
      </c>
      <c r="D99" s="55"/>
      <c r="F99" s="88" t="s">
        <v>157</v>
      </c>
      <c r="K99" s="86"/>
    </row>
    <row r="100" spans="1:15" ht="15.75">
      <c r="A100" s="70" t="s">
        <v>50</v>
      </c>
      <c r="B100" s="55">
        <v>1549</v>
      </c>
      <c r="C100" s="56">
        <v>2139.42</v>
      </c>
      <c r="D100" s="55"/>
      <c r="F100" s="87"/>
      <c r="K100" s="86"/>
    </row>
    <row r="101" spans="1:15" ht="15.75">
      <c r="A101" s="70" t="s">
        <v>52</v>
      </c>
      <c r="B101" s="55">
        <v>587</v>
      </c>
      <c r="C101" s="56">
        <v>1174</v>
      </c>
      <c r="D101" s="55"/>
      <c r="F101" s="87" t="s">
        <v>158</v>
      </c>
      <c r="K101" s="86"/>
    </row>
    <row r="102" spans="1:15" ht="15.75">
      <c r="A102" s="70" t="s">
        <v>53</v>
      </c>
      <c r="B102" s="55"/>
      <c r="C102" s="56"/>
      <c r="D102" s="55"/>
      <c r="F102" s="88" t="s">
        <v>159</v>
      </c>
      <c r="K102" s="86"/>
    </row>
    <row r="103" spans="1:15" ht="15.75">
      <c r="A103" s="71" t="s">
        <v>74</v>
      </c>
      <c r="B103" s="72">
        <f>SUM(B98:B102)</f>
        <v>39330</v>
      </c>
      <c r="C103" s="73">
        <f>SUM(C98:C102)</f>
        <v>47078.02</v>
      </c>
      <c r="D103" s="72"/>
      <c r="F103" s="88" t="s">
        <v>160</v>
      </c>
      <c r="K103" s="86"/>
    </row>
    <row r="104" spans="1:15" ht="15.75">
      <c r="A104" s="74"/>
      <c r="B104" s="76"/>
      <c r="C104" s="76"/>
      <c r="D104" s="75"/>
      <c r="F104" s="88" t="s">
        <v>161</v>
      </c>
      <c r="K104" s="86"/>
    </row>
    <row r="105" spans="1:15" ht="15.75">
      <c r="A105" s="67" t="s">
        <v>40</v>
      </c>
      <c r="B105" s="68" t="s">
        <v>19</v>
      </c>
      <c r="C105" s="69" t="s">
        <v>20</v>
      </c>
      <c r="D105" s="69" t="s">
        <v>45</v>
      </c>
      <c r="F105" s="88"/>
      <c r="K105" s="86"/>
    </row>
    <row r="106" spans="1:15" ht="15.75">
      <c r="A106" s="70" t="s">
        <v>46</v>
      </c>
      <c r="B106" s="55">
        <v>16135</v>
      </c>
      <c r="C106" s="56">
        <v>16135</v>
      </c>
      <c r="D106" s="55"/>
      <c r="F106" s="87" t="s">
        <v>162</v>
      </c>
      <c r="K106" s="86"/>
    </row>
    <row r="107" spans="1:15" ht="15.75">
      <c r="A107" s="70" t="s">
        <v>48</v>
      </c>
      <c r="B107" s="55">
        <v>167306</v>
      </c>
      <c r="C107" s="56">
        <v>200767.2</v>
      </c>
      <c r="D107" s="55"/>
      <c r="F107" s="88" t="s">
        <v>163</v>
      </c>
      <c r="K107" s="86"/>
    </row>
    <row r="108" spans="1:15" ht="16.5" thickBot="1">
      <c r="A108" s="70" t="s">
        <v>50</v>
      </c>
      <c r="B108" s="55">
        <v>6303</v>
      </c>
      <c r="C108" s="56">
        <v>7307.52</v>
      </c>
      <c r="D108" s="55"/>
      <c r="F108" s="92" t="s">
        <v>164</v>
      </c>
      <c r="G108" s="90"/>
      <c r="H108" s="90"/>
      <c r="I108" s="90"/>
      <c r="J108" s="90"/>
      <c r="K108" s="91"/>
    </row>
    <row r="109" spans="1:15">
      <c r="A109" s="70" t="s">
        <v>52</v>
      </c>
      <c r="B109" s="55">
        <v>1977</v>
      </c>
      <c r="C109" s="56">
        <v>3954</v>
      </c>
      <c r="D109" s="55"/>
    </row>
    <row r="110" spans="1:15">
      <c r="A110" s="70" t="s">
        <v>53</v>
      </c>
      <c r="B110" s="55"/>
      <c r="C110" s="56"/>
      <c r="D110" s="55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</row>
    <row r="111" spans="1:15" ht="15.75">
      <c r="A111" s="71" t="s">
        <v>75</v>
      </c>
      <c r="B111" s="72">
        <f>SUM(B106:B110)</f>
        <v>191721</v>
      </c>
      <c r="C111" s="73">
        <f>SUM(C106:C110)</f>
        <v>228163.72</v>
      </c>
      <c r="D111" s="72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</row>
    <row r="112" spans="1:15" ht="15.75">
      <c r="A112" s="74"/>
      <c r="B112" s="76"/>
      <c r="C112" s="76"/>
      <c r="D112" s="75"/>
    </row>
    <row r="113" spans="1:4" ht="15.75">
      <c r="A113" s="67" t="s">
        <v>41</v>
      </c>
      <c r="B113" s="68" t="s">
        <v>19</v>
      </c>
      <c r="C113" s="69" t="s">
        <v>20</v>
      </c>
      <c r="D113" s="69" t="s">
        <v>45</v>
      </c>
    </row>
    <row r="114" spans="1:4">
      <c r="A114" s="70" t="s">
        <v>46</v>
      </c>
      <c r="B114" s="55">
        <v>0</v>
      </c>
      <c r="C114" s="56">
        <v>0</v>
      </c>
      <c r="D114" s="55"/>
    </row>
    <row r="115" spans="1:4">
      <c r="A115" s="70" t="s">
        <v>48</v>
      </c>
      <c r="B115" s="55">
        <v>212</v>
      </c>
      <c r="C115" s="56">
        <v>254.4</v>
      </c>
      <c r="D115" s="55"/>
    </row>
    <row r="116" spans="1:4">
      <c r="A116" s="70" t="s">
        <v>50</v>
      </c>
      <c r="B116" s="55">
        <v>0</v>
      </c>
      <c r="C116" s="56">
        <v>0</v>
      </c>
      <c r="D116" s="55"/>
    </row>
    <row r="117" spans="1:4">
      <c r="A117" s="70" t="s">
        <v>52</v>
      </c>
      <c r="B117" s="55">
        <v>0</v>
      </c>
      <c r="C117" s="56">
        <v>0</v>
      </c>
      <c r="D117" s="55"/>
    </row>
    <row r="118" spans="1:4">
      <c r="A118" s="70" t="s">
        <v>53</v>
      </c>
      <c r="B118" s="55"/>
      <c r="C118" s="56"/>
      <c r="D118" s="55"/>
    </row>
    <row r="119" spans="1:4" ht="15.75">
      <c r="A119" s="71" t="s">
        <v>76</v>
      </c>
      <c r="B119" s="72">
        <f>SUM(B114:B118)</f>
        <v>212</v>
      </c>
      <c r="C119" s="73">
        <f>SUM(C114:C118)</f>
        <v>254.4</v>
      </c>
      <c r="D119" s="72"/>
    </row>
    <row r="120" spans="1:4" ht="9" customHeight="1">
      <c r="A120" s="74"/>
      <c r="B120" s="75"/>
      <c r="C120" s="76"/>
      <c r="D120" s="75"/>
    </row>
    <row r="121" spans="1:4" ht="21.75" customHeight="1">
      <c r="A121" s="77" t="s">
        <v>80</v>
      </c>
      <c r="B121" s="78">
        <f>B79+B87+B95+B103+B111+B119</f>
        <v>430368</v>
      </c>
      <c r="C121" s="81">
        <f>C79+C87+C95+C103+C111+C119</f>
        <v>517145.13</v>
      </c>
      <c r="D121" s="78">
        <f>D79+D87+D95+D103+D111+D119</f>
        <v>0</v>
      </c>
    </row>
    <row r="122" spans="1:4" ht="9.75" customHeight="1">
      <c r="A122" s="79"/>
      <c r="B122" s="80"/>
      <c r="C122" s="80"/>
      <c r="D122" s="80"/>
    </row>
    <row r="123" spans="1:4" ht="27.75" customHeight="1">
      <c r="A123" s="57" t="s">
        <v>81</v>
      </c>
      <c r="B123" s="58">
        <f>B70+B121</f>
        <v>977275</v>
      </c>
      <c r="C123" s="59">
        <f>C70+C121</f>
        <v>1363661.88</v>
      </c>
      <c r="D123" s="58"/>
    </row>
    <row r="125" spans="1:4">
      <c r="D125" s="7"/>
    </row>
  </sheetData>
  <mergeCells count="5">
    <mergeCell ref="A1:D2"/>
    <mergeCell ref="A6:D6"/>
    <mergeCell ref="A16:D17"/>
    <mergeCell ref="A21:D21"/>
    <mergeCell ref="A72:D7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123"/>
  <sheetViews>
    <sheetView topLeftCell="A24" workbookViewId="0">
      <selection activeCell="C11" sqref="C11"/>
    </sheetView>
  </sheetViews>
  <sheetFormatPr defaultRowHeight="15"/>
  <cols>
    <col min="1" max="1" width="65.42578125" bestFit="1" customWidth="1"/>
    <col min="2" max="2" width="21" customWidth="1"/>
    <col min="3" max="3" width="23.28515625" customWidth="1"/>
    <col min="4" max="4" width="21.7109375" customWidth="1"/>
    <col min="5" max="5" width="20.28515625" customWidth="1"/>
    <col min="6" max="6" width="15.85546875" customWidth="1"/>
    <col min="8" max="8" width="14.7109375" bestFit="1" customWidth="1"/>
  </cols>
  <sheetData>
    <row r="2" spans="1:9" ht="15.75">
      <c r="A2" s="330" t="s">
        <v>90</v>
      </c>
      <c r="B2" s="330"/>
      <c r="C2" s="330"/>
      <c r="D2" s="330"/>
      <c r="E2" s="330"/>
      <c r="F2" s="196"/>
      <c r="G2" s="196"/>
      <c r="H2" s="196"/>
    </row>
    <row r="4" spans="1:9" s="109" customFormat="1" ht="24" customHeight="1">
      <c r="A4" s="331" t="s">
        <v>82</v>
      </c>
      <c r="B4" s="331"/>
      <c r="C4" s="331"/>
      <c r="D4" s="331"/>
      <c r="E4" s="197"/>
      <c r="F4" s="197"/>
      <c r="G4" s="197"/>
      <c r="H4" s="197"/>
      <c r="I4" s="197"/>
    </row>
    <row r="5" spans="1:9" s="109" customFormat="1" ht="15" customHeight="1" thickBot="1">
      <c r="A5" s="142"/>
      <c r="B5" s="142"/>
      <c r="C5" s="142"/>
      <c r="D5" s="142"/>
      <c r="E5" s="142"/>
      <c r="F5" s="142"/>
      <c r="G5" s="142"/>
      <c r="H5" s="142"/>
      <c r="I5" s="142"/>
    </row>
    <row r="6" spans="1:9" ht="32.25" thickBot="1">
      <c r="C6" s="19" t="s">
        <v>88</v>
      </c>
      <c r="D6" s="19" t="s">
        <v>89</v>
      </c>
    </row>
    <row r="7" spans="1:9" ht="15.75">
      <c r="A7" s="107" t="s">
        <v>127</v>
      </c>
      <c r="B7" s="119">
        <f>'DETTAGLIO RAGGRUPPAMENTI origin'!B7</f>
        <v>744324</v>
      </c>
      <c r="C7" s="118"/>
      <c r="D7" s="118"/>
    </row>
    <row r="8" spans="1:9" ht="15.75">
      <c r="A8" s="60" t="s">
        <v>37</v>
      </c>
      <c r="B8" s="53">
        <f>'DETTAGLIO RAGGRUPPAMENTI origin'!B8</f>
        <v>1035108</v>
      </c>
      <c r="C8" s="45">
        <v>2</v>
      </c>
      <c r="D8" s="45">
        <f>B8*C8</f>
        <v>2070216</v>
      </c>
    </row>
    <row r="9" spans="1:9" ht="15.75">
      <c r="A9" s="60" t="s">
        <v>38</v>
      </c>
      <c r="B9" s="53">
        <f>'DETTAGLIO RAGGRUPPAMENTI origin'!B9</f>
        <v>642689</v>
      </c>
      <c r="C9" s="45">
        <v>2.2999999999999998</v>
      </c>
      <c r="D9" s="45">
        <f t="shared" ref="D9:D12" si="0">B9*C9</f>
        <v>1478184.7</v>
      </c>
    </row>
    <row r="10" spans="1:9" ht="15.75">
      <c r="A10" s="60" t="s">
        <v>39</v>
      </c>
      <c r="B10" s="53">
        <f>'DETTAGLIO RAGGRUPPAMENTI origin'!B10</f>
        <v>786731</v>
      </c>
      <c r="C10" s="45">
        <v>2.6</v>
      </c>
      <c r="D10" s="45">
        <f t="shared" si="0"/>
        <v>2045500.6</v>
      </c>
    </row>
    <row r="11" spans="1:9" ht="15.75">
      <c r="A11" s="60" t="s">
        <v>40</v>
      </c>
      <c r="B11" s="53">
        <f>'DETTAGLIO RAGGRUPPAMENTI origin'!B11</f>
        <v>10261</v>
      </c>
      <c r="C11" s="45">
        <v>2.7</v>
      </c>
      <c r="D11" s="45">
        <f t="shared" si="0"/>
        <v>27704.7</v>
      </c>
    </row>
    <row r="12" spans="1:9" ht="16.5" thickBot="1">
      <c r="A12" s="60" t="s">
        <v>41</v>
      </c>
      <c r="B12" s="53">
        <f>'DETTAGLIO RAGGRUPPAMENTI origin'!B12</f>
        <v>42</v>
      </c>
      <c r="C12" s="45">
        <v>2.8</v>
      </c>
      <c r="D12" s="130">
        <f t="shared" si="0"/>
        <v>117.6</v>
      </c>
    </row>
    <row r="13" spans="1:9" ht="19.5" thickBot="1">
      <c r="A13" s="61" t="s">
        <v>42</v>
      </c>
      <c r="B13" s="137">
        <f>'DETTAGLIO RAGGRUPPAMENTI origin'!B13</f>
        <v>3219155</v>
      </c>
      <c r="C13" s="118"/>
      <c r="D13" s="131">
        <f>SUM(D8:D12)</f>
        <v>5621723.6000000006</v>
      </c>
    </row>
    <row r="14" spans="1:9" ht="18.75">
      <c r="A14" s="61" t="s">
        <v>103</v>
      </c>
      <c r="B14" s="137">
        <f>B13-B7</f>
        <v>2474831</v>
      </c>
    </row>
    <row r="15" spans="1:9">
      <c r="A15" s="106" t="s">
        <v>128</v>
      </c>
    </row>
    <row r="16" spans="1:9">
      <c r="A16" s="106"/>
    </row>
    <row r="17" spans="1:9" s="109" customFormat="1" ht="25.5" customHeight="1">
      <c r="A17" s="197" t="s">
        <v>83</v>
      </c>
      <c r="B17" s="197"/>
      <c r="C17" s="197"/>
      <c r="D17" s="197"/>
      <c r="E17" s="197"/>
      <c r="F17" s="197"/>
      <c r="G17" s="197"/>
      <c r="H17" s="197"/>
      <c r="I17" s="197"/>
    </row>
    <row r="18" spans="1:9" ht="15.75" thickBot="1"/>
    <row r="19" spans="1:9" ht="63.75" thickBot="1">
      <c r="B19" s="20" t="s">
        <v>13</v>
      </c>
      <c r="C19" s="19" t="s">
        <v>10</v>
      </c>
    </row>
    <row r="20" spans="1:9" ht="16.5" thickBot="1">
      <c r="A20" s="100" t="s">
        <v>36</v>
      </c>
      <c r="B20" s="101" t="str">
        <f>'DETTAGLIO RAGGRUPPAMENTI origin'!B22</f>
        <v>QUANTITA'</v>
      </c>
    </row>
    <row r="21" spans="1:9" ht="15.75">
      <c r="A21" s="102" t="s">
        <v>46</v>
      </c>
      <c r="B21" s="120">
        <f>'DETTAGLIO RAGGRUPPAMENTI origin'!B23</f>
        <v>2366</v>
      </c>
      <c r="C21" s="329" t="s">
        <v>86</v>
      </c>
    </row>
    <row r="22" spans="1:9" ht="15.75">
      <c r="A22" s="103" t="s">
        <v>48</v>
      </c>
      <c r="B22" s="121">
        <f>'DETTAGLIO RAGGRUPPAMENTI origin'!B24</f>
        <v>26416</v>
      </c>
      <c r="C22" s="329"/>
    </row>
    <row r="23" spans="1:9" ht="15.75">
      <c r="A23" s="103" t="s">
        <v>50</v>
      </c>
      <c r="B23" s="121">
        <f>'DETTAGLIO RAGGRUPPAMENTI origin'!B25</f>
        <v>2984</v>
      </c>
      <c r="C23" s="329"/>
    </row>
    <row r="24" spans="1:9" ht="15.75">
      <c r="A24" s="103" t="s">
        <v>52</v>
      </c>
      <c r="B24" s="121">
        <f>'DETTAGLIO RAGGRUPPAMENTI origin'!B26</f>
        <v>9929</v>
      </c>
      <c r="C24" s="329"/>
    </row>
    <row r="25" spans="1:9" s="109" customFormat="1" ht="28.5" thickBot="1">
      <c r="A25" s="110" t="s">
        <v>85</v>
      </c>
      <c r="B25" s="122">
        <f>'DETTAGLIO RAGGRUPPAMENTI origin'!B27</f>
        <v>0</v>
      </c>
      <c r="C25" s="329"/>
    </row>
    <row r="26" spans="1:9" ht="16.5" thickBot="1">
      <c r="A26" s="104" t="s">
        <v>55</v>
      </c>
      <c r="B26" s="105">
        <f>'DETTAGLIO RAGGRUPPAMENTI origin'!B28</f>
        <v>41695</v>
      </c>
    </row>
    <row r="27" spans="1:9">
      <c r="B27" s="7"/>
    </row>
    <row r="28" spans="1:9" ht="16.5" thickBot="1">
      <c r="A28" s="67" t="s">
        <v>37</v>
      </c>
      <c r="B28" s="68" t="str">
        <f>'DETTAGLIO RAGGRUPPAMENTI origin'!B30</f>
        <v>QUANTITA'</v>
      </c>
    </row>
    <row r="29" spans="1:9" ht="15.75">
      <c r="A29" s="95" t="s">
        <v>46</v>
      </c>
      <c r="B29" s="123">
        <f>'DETTAGLIO RAGGRUPPAMENTI origin'!B31</f>
        <v>5475</v>
      </c>
      <c r="E29" s="145"/>
      <c r="F29" s="145"/>
    </row>
    <row r="30" spans="1:9" ht="15.75">
      <c r="A30" s="96" t="s">
        <v>48</v>
      </c>
      <c r="B30" s="53">
        <f>'DETTAGLIO RAGGRUPPAMENTI origin'!B32</f>
        <v>40756</v>
      </c>
      <c r="E30" s="145"/>
      <c r="F30" s="145"/>
    </row>
    <row r="31" spans="1:9" ht="15.75">
      <c r="A31" s="96" t="s">
        <v>50</v>
      </c>
      <c r="B31" s="53">
        <f>'DETTAGLIO RAGGRUPPAMENTI origin'!B33</f>
        <v>9655</v>
      </c>
      <c r="C31" s="26">
        <f>B31/4*6</f>
        <v>14482.5</v>
      </c>
      <c r="E31" s="145"/>
    </row>
    <row r="32" spans="1:9" ht="15.75">
      <c r="A32" s="96" t="s">
        <v>52</v>
      </c>
      <c r="B32" s="53">
        <f>'DETTAGLIO RAGGRUPPAMENTI origin'!B34</f>
        <v>54891</v>
      </c>
      <c r="E32" s="145"/>
      <c r="F32" s="145"/>
    </row>
    <row r="33" spans="1:6" s="109" customFormat="1" ht="28.5" thickBot="1">
      <c r="A33" s="108" t="s">
        <v>84</v>
      </c>
      <c r="B33" s="124">
        <f>'DETTAGLIO RAGGRUPPAMENTI origin'!B35</f>
        <v>0</v>
      </c>
      <c r="C33"/>
    </row>
    <row r="34" spans="1:6" ht="16.5" thickBot="1">
      <c r="A34" s="97" t="s">
        <v>62</v>
      </c>
      <c r="B34" s="98">
        <f>'DETTAGLIO RAGGRUPPAMENTI origin'!B36</f>
        <v>110777</v>
      </c>
      <c r="C34" s="99">
        <f>B29+B30+C31+B32+B33</f>
        <v>115604.5</v>
      </c>
    </row>
    <row r="35" spans="1:6" ht="15.75">
      <c r="A35" s="74"/>
      <c r="B35" s="75"/>
    </row>
    <row r="36" spans="1:6" ht="16.5" thickBot="1">
      <c r="A36" s="67" t="s">
        <v>38</v>
      </c>
      <c r="B36" s="125" t="str">
        <f>'DETTAGLIO RAGGRUPPAMENTI origin'!B38</f>
        <v>QUANTITA'</v>
      </c>
    </row>
    <row r="37" spans="1:6" ht="15.75">
      <c r="A37" s="95" t="s">
        <v>46</v>
      </c>
      <c r="B37" s="123">
        <f>'DETTAGLIO RAGGRUPPAMENTI origin'!B39</f>
        <v>5402</v>
      </c>
      <c r="D37" s="146"/>
      <c r="F37" s="145"/>
    </row>
    <row r="38" spans="1:6" ht="15.75">
      <c r="A38" s="96" t="s">
        <v>48</v>
      </c>
      <c r="B38" s="53">
        <f>'DETTAGLIO RAGGRUPPAMENTI origin'!B40</f>
        <v>60779</v>
      </c>
      <c r="D38" s="146"/>
      <c r="F38" s="145"/>
    </row>
    <row r="39" spans="1:6" ht="15.75">
      <c r="A39" s="96" t="s">
        <v>50</v>
      </c>
      <c r="B39" s="53">
        <f>'DETTAGLIO RAGGRUPPAMENTI origin'!B41</f>
        <v>10184</v>
      </c>
      <c r="C39" s="26">
        <f>B39/4*6</f>
        <v>15276</v>
      </c>
      <c r="D39" s="146"/>
    </row>
    <row r="40" spans="1:6" ht="15.75">
      <c r="A40" s="96" t="s">
        <v>52</v>
      </c>
      <c r="B40" s="53">
        <f>'DETTAGLIO RAGGRUPPAMENTI origin'!B42</f>
        <v>46992</v>
      </c>
      <c r="D40" s="146"/>
      <c r="F40" s="145"/>
    </row>
    <row r="41" spans="1:6" s="109" customFormat="1" ht="28.5" thickBot="1">
      <c r="A41" s="108" t="s">
        <v>84</v>
      </c>
      <c r="B41" s="124">
        <f>'DETTAGLIO RAGGRUPPAMENTI origin'!B43</f>
        <v>0</v>
      </c>
      <c r="C41"/>
    </row>
    <row r="42" spans="1:6" ht="16.5" thickBot="1">
      <c r="A42" s="97" t="s">
        <v>70</v>
      </c>
      <c r="B42" s="98">
        <f>'DETTAGLIO RAGGRUPPAMENTI origin'!B44</f>
        <v>123357</v>
      </c>
      <c r="C42" s="99">
        <f>B37+B38+C39+B40+B41</f>
        <v>128449</v>
      </c>
    </row>
    <row r="43" spans="1:6" ht="15.75">
      <c r="A43" s="74"/>
      <c r="B43" s="75"/>
    </row>
    <row r="44" spans="1:6" ht="16.5" thickBot="1">
      <c r="A44" s="67" t="s">
        <v>39</v>
      </c>
      <c r="B44" s="125" t="str">
        <f>'DETTAGLIO RAGGRUPPAMENTI origin'!B46</f>
        <v>QUANTITA'</v>
      </c>
    </row>
    <row r="45" spans="1:6" ht="15.75">
      <c r="A45" s="95" t="s">
        <v>46</v>
      </c>
      <c r="B45" s="123">
        <f>'DETTAGLIO RAGGRUPPAMENTI origin'!B47</f>
        <v>10928</v>
      </c>
      <c r="F45" s="145"/>
    </row>
    <row r="46" spans="1:6" ht="15.75">
      <c r="A46" s="96" t="s">
        <v>48</v>
      </c>
      <c r="B46" s="53">
        <f>'DETTAGLIO RAGGRUPPAMENTI origin'!B48</f>
        <v>95487</v>
      </c>
      <c r="F46" s="145"/>
    </row>
    <row r="47" spans="1:6" ht="15.75">
      <c r="A47" s="96" t="s">
        <v>50</v>
      </c>
      <c r="B47" s="53">
        <f>'DETTAGLIO RAGGRUPPAMENTI origin'!B49</f>
        <v>28297</v>
      </c>
      <c r="C47" s="26">
        <f>B47/4*6</f>
        <v>42445.5</v>
      </c>
    </row>
    <row r="48" spans="1:6" ht="15.75">
      <c r="A48" s="96" t="s">
        <v>52</v>
      </c>
      <c r="B48" s="53">
        <f>'DETTAGLIO RAGGRUPPAMENTI origin'!B50</f>
        <v>108094</v>
      </c>
      <c r="F48" s="145"/>
    </row>
    <row r="49" spans="1:6" s="109" customFormat="1" ht="28.5" thickBot="1">
      <c r="A49" s="108" t="s">
        <v>84</v>
      </c>
      <c r="B49" s="124">
        <f>'DETTAGLIO RAGGRUPPAMENTI origin'!B51</f>
        <v>0</v>
      </c>
      <c r="C49"/>
    </row>
    <row r="50" spans="1:6" ht="16.5" thickBot="1">
      <c r="A50" s="97" t="s">
        <v>74</v>
      </c>
      <c r="B50" s="98">
        <f>'DETTAGLIO RAGGRUPPAMENTI origin'!B52</f>
        <v>242806</v>
      </c>
      <c r="C50" s="99">
        <f>B45+B46+C47+B48+B49</f>
        <v>256954.5</v>
      </c>
    </row>
    <row r="51" spans="1:6" ht="15.75">
      <c r="A51" s="74"/>
      <c r="B51" s="75"/>
    </row>
    <row r="52" spans="1:6" ht="16.5" thickBot="1">
      <c r="A52" s="67" t="s">
        <v>40</v>
      </c>
      <c r="B52" s="126" t="str">
        <f>'DETTAGLIO RAGGRUPPAMENTI origin'!B54</f>
        <v>QUANTITA'</v>
      </c>
    </row>
    <row r="53" spans="1:6" ht="15.75">
      <c r="A53" s="95" t="s">
        <v>46</v>
      </c>
      <c r="B53" s="123">
        <f>'DETTAGLIO RAGGRUPPAMENTI origin'!B55</f>
        <v>773</v>
      </c>
      <c r="F53" s="145"/>
    </row>
    <row r="54" spans="1:6" ht="15.75">
      <c r="A54" s="96" t="s">
        <v>48</v>
      </c>
      <c r="B54" s="53">
        <f>'DETTAGLIO RAGGRUPPAMENTI origin'!B56</f>
        <v>18449</v>
      </c>
      <c r="F54" s="145"/>
    </row>
    <row r="55" spans="1:6" ht="15.75">
      <c r="A55" s="96" t="s">
        <v>50</v>
      </c>
      <c r="B55" s="53">
        <f>'DETTAGLIO RAGGRUPPAMENTI origin'!B57</f>
        <v>5701</v>
      </c>
      <c r="C55" s="26">
        <f>B55/4*6</f>
        <v>8551.5</v>
      </c>
    </row>
    <row r="56" spans="1:6" ht="15.75">
      <c r="A56" s="96" t="s">
        <v>52</v>
      </c>
      <c r="B56" s="53">
        <f>'DETTAGLIO RAGGRUPPAMENTI origin'!B58</f>
        <v>2803</v>
      </c>
      <c r="F56" s="145"/>
    </row>
    <row r="57" spans="1:6" s="109" customFormat="1" ht="28.5" thickBot="1">
      <c r="A57" s="108" t="s">
        <v>84</v>
      </c>
      <c r="B57" s="124">
        <f>'DETTAGLIO RAGGRUPPAMENTI origin'!B59</f>
        <v>0</v>
      </c>
      <c r="C57"/>
    </row>
    <row r="58" spans="1:6" ht="16.5" thickBot="1">
      <c r="A58" s="97" t="s">
        <v>75</v>
      </c>
      <c r="B58" s="98">
        <f>'DETTAGLIO RAGGRUPPAMENTI origin'!B60</f>
        <v>27726</v>
      </c>
      <c r="C58" s="99">
        <f>B53+B54+C55+B56+B57</f>
        <v>30576.5</v>
      </c>
    </row>
    <row r="59" spans="1:6" ht="15.75">
      <c r="A59" s="74"/>
      <c r="B59" s="75"/>
    </row>
    <row r="60" spans="1:6" ht="16.5" thickBot="1">
      <c r="A60" s="67" t="s">
        <v>41</v>
      </c>
      <c r="B60" s="125" t="str">
        <f>'DETTAGLIO RAGGRUPPAMENTI origin'!B62</f>
        <v>QUANTITA'</v>
      </c>
    </row>
    <row r="61" spans="1:6" ht="15.75">
      <c r="A61" s="95" t="s">
        <v>46</v>
      </c>
      <c r="B61" s="123">
        <f>'DETTAGLIO RAGGRUPPAMENTI origin'!B63</f>
        <v>0</v>
      </c>
    </row>
    <row r="62" spans="1:6" ht="15.75">
      <c r="A62" s="96" t="s">
        <v>48</v>
      </c>
      <c r="B62" s="53">
        <f>'DETTAGLIO RAGGRUPPAMENTI origin'!B64</f>
        <v>267</v>
      </c>
    </row>
    <row r="63" spans="1:6" ht="15.75">
      <c r="A63" s="96" t="s">
        <v>50</v>
      </c>
      <c r="B63" s="53">
        <f>'DETTAGLIO RAGGRUPPAMENTI origin'!B65</f>
        <v>195</v>
      </c>
      <c r="C63" s="26">
        <f>B63/4*6</f>
        <v>292.5</v>
      </c>
    </row>
    <row r="64" spans="1:6" ht="15.75">
      <c r="A64" s="96" t="s">
        <v>52</v>
      </c>
      <c r="B64" s="53">
        <f>'DETTAGLIO RAGGRUPPAMENTI origin'!B66</f>
        <v>84</v>
      </c>
    </row>
    <row r="65" spans="1:9" s="109" customFormat="1" ht="28.5" thickBot="1">
      <c r="A65" s="108" t="s">
        <v>84</v>
      </c>
      <c r="B65" s="124">
        <f>'DETTAGLIO RAGGRUPPAMENTI origin'!B67</f>
        <v>0</v>
      </c>
      <c r="C65"/>
    </row>
    <row r="66" spans="1:9" ht="16.5" thickBot="1">
      <c r="A66" s="97" t="s">
        <v>76</v>
      </c>
      <c r="B66" s="98">
        <f>'DETTAGLIO RAGGRUPPAMENTI origin'!B68</f>
        <v>546</v>
      </c>
      <c r="C66" s="99">
        <f>B61+B62+C63+B64+B65</f>
        <v>643.5</v>
      </c>
    </row>
    <row r="67" spans="1:9" ht="16.5" thickBot="1">
      <c r="A67" s="74"/>
      <c r="B67" s="75"/>
    </row>
    <row r="68" spans="1:9" ht="19.5" thickBot="1">
      <c r="A68" s="61" t="s">
        <v>77</v>
      </c>
      <c r="B68" s="135">
        <f>B34+B42+B50+B58+B66</f>
        <v>505212</v>
      </c>
      <c r="C68" s="136">
        <f>C34+C42+C50+C58+C66</f>
        <v>532228</v>
      </c>
    </row>
    <row r="69" spans="1:9" ht="18.75">
      <c r="A69" s="61" t="s">
        <v>104</v>
      </c>
      <c r="B69" s="135">
        <f>B68-B26</f>
        <v>463517</v>
      </c>
      <c r="C69" s="135">
        <f>C68-B26</f>
        <v>490533</v>
      </c>
    </row>
    <row r="72" spans="1:9" ht="15.75">
      <c r="A72" s="196" t="s">
        <v>87</v>
      </c>
      <c r="B72" s="196"/>
      <c r="C72" s="196"/>
      <c r="D72" s="196"/>
      <c r="E72" s="196"/>
      <c r="F72" s="196"/>
      <c r="G72" s="196"/>
      <c r="H72" s="196"/>
      <c r="I72" s="196"/>
    </row>
    <row r="73" spans="1:9" ht="15.75" thickBot="1"/>
    <row r="74" spans="1:9" ht="63.75" thickBot="1">
      <c r="B74" s="20" t="s">
        <v>13</v>
      </c>
      <c r="C74" s="19" t="s">
        <v>10</v>
      </c>
    </row>
    <row r="75" spans="1:9" ht="16.5" customHeight="1" thickBot="1">
      <c r="A75" s="112" t="s">
        <v>36</v>
      </c>
      <c r="B75" s="127" t="str">
        <f>'DETTAGLIO RAGGRUPPAMENTI origin'!B73</f>
        <v>QUANTITA'</v>
      </c>
    </row>
    <row r="76" spans="1:9" ht="15.75">
      <c r="A76" s="113" t="s">
        <v>46</v>
      </c>
      <c r="B76" s="128">
        <f>'DETTAGLIO RAGGRUPPAMENTI origin'!B74</f>
        <v>432</v>
      </c>
      <c r="C76" s="329" t="s">
        <v>86</v>
      </c>
    </row>
    <row r="77" spans="1:9" ht="15.75">
      <c r="A77" s="114" t="s">
        <v>48</v>
      </c>
      <c r="B77" s="119">
        <f>'DETTAGLIO RAGGRUPPAMENTI origin'!B75</f>
        <v>15527</v>
      </c>
      <c r="C77" s="329"/>
    </row>
    <row r="78" spans="1:9" ht="15.75">
      <c r="A78" s="114" t="s">
        <v>50</v>
      </c>
      <c r="B78" s="119">
        <f>'DETTAGLIO RAGGRUPPAMENTI origin'!B76</f>
        <v>306</v>
      </c>
      <c r="C78" s="329"/>
    </row>
    <row r="79" spans="1:9" ht="15.75">
      <c r="A79" s="114" t="s">
        <v>52</v>
      </c>
      <c r="B79" s="119">
        <f>'DETTAGLIO RAGGRUPPAMENTI origin'!B77</f>
        <v>0</v>
      </c>
      <c r="C79" s="329"/>
    </row>
    <row r="80" spans="1:9" s="109" customFormat="1" ht="28.5" thickBot="1">
      <c r="A80" s="115" t="s">
        <v>84</v>
      </c>
      <c r="B80" s="129">
        <f>'DETTAGLIO RAGGRUPPAMENTI origin'!B78</f>
        <v>0</v>
      </c>
      <c r="C80" s="329"/>
    </row>
    <row r="81" spans="1:5" ht="16.5" thickBot="1">
      <c r="A81" s="116" t="s">
        <v>55</v>
      </c>
      <c r="B81" s="117">
        <f>'DETTAGLIO RAGGRUPPAMENTI origin'!B79</f>
        <v>16265</v>
      </c>
    </row>
    <row r="82" spans="1:5" ht="15.75">
      <c r="B82" s="76"/>
    </row>
    <row r="83" spans="1:5" ht="16.5" thickBot="1">
      <c r="A83" s="67" t="s">
        <v>37</v>
      </c>
      <c r="B83" s="125" t="str">
        <f>'DETTAGLIO RAGGRUPPAMENTI origin'!B81</f>
        <v>QUANTITA'</v>
      </c>
    </row>
    <row r="84" spans="1:5" ht="15.75">
      <c r="A84" s="95" t="s">
        <v>46</v>
      </c>
      <c r="B84" s="123">
        <f>'DETTAGLIO RAGGRUPPAMENTI origin'!B82</f>
        <v>4562</v>
      </c>
    </row>
    <row r="85" spans="1:5" ht="15.75">
      <c r="A85" s="96" t="s">
        <v>48</v>
      </c>
      <c r="B85" s="53">
        <f>'DETTAGLIO RAGGRUPPAMENTI origin'!B83</f>
        <v>65874</v>
      </c>
    </row>
    <row r="86" spans="1:5" ht="15.75">
      <c r="A86" s="96" t="s">
        <v>50</v>
      </c>
      <c r="B86" s="53">
        <f>'DETTAGLIO RAGGRUPPAMENTI origin'!B84</f>
        <v>3194</v>
      </c>
      <c r="C86" s="26">
        <f>B86/4*6</f>
        <v>4791</v>
      </c>
    </row>
    <row r="87" spans="1:5" ht="15.75">
      <c r="A87" s="96" t="s">
        <v>52</v>
      </c>
      <c r="B87" s="53">
        <f>'DETTAGLIO RAGGRUPPAMENTI origin'!B85</f>
        <v>2454</v>
      </c>
    </row>
    <row r="88" spans="1:5" s="109" customFormat="1" ht="28.5" thickBot="1">
      <c r="A88" s="108" t="s">
        <v>84</v>
      </c>
      <c r="B88" s="124">
        <f>'DETTAGLIO RAGGRUPPAMENTI origin'!B86</f>
        <v>0</v>
      </c>
      <c r="C88"/>
    </row>
    <row r="89" spans="1:5" ht="16.5" thickBot="1">
      <c r="A89" s="97" t="s">
        <v>62</v>
      </c>
      <c r="B89" s="98">
        <f>'DETTAGLIO RAGGRUPPAMENTI origin'!B87</f>
        <v>76084</v>
      </c>
      <c r="C89" s="99">
        <f>B84+B85+C86+B87+B88</f>
        <v>77681</v>
      </c>
      <c r="E89" s="7"/>
    </row>
    <row r="90" spans="1:5" ht="15.75">
      <c r="A90" s="74"/>
      <c r="B90" s="75"/>
    </row>
    <row r="91" spans="1:5" ht="16.5" thickBot="1">
      <c r="A91" s="67" t="s">
        <v>38</v>
      </c>
      <c r="B91" s="125" t="str">
        <f>'DETTAGLIO RAGGRUPPAMENTI origin'!B89</f>
        <v>QUANTITA'</v>
      </c>
    </row>
    <row r="92" spans="1:5" ht="15.75">
      <c r="A92" s="95" t="s">
        <v>46</v>
      </c>
      <c r="B92" s="123">
        <f>'DETTAGLIO RAGGRUPPAMENTI origin'!B90</f>
        <v>9165</v>
      </c>
    </row>
    <row r="93" spans="1:5" ht="15.75">
      <c r="A93" s="96" t="s">
        <v>48</v>
      </c>
      <c r="B93" s="53">
        <f>'DETTAGLIO RAGGRUPPAMENTI origin'!B91</f>
        <v>87795</v>
      </c>
    </row>
    <row r="94" spans="1:5" ht="15.75">
      <c r="A94" s="96" t="s">
        <v>50</v>
      </c>
      <c r="B94" s="53">
        <f>'DETTAGLIO RAGGRUPPAMENTI origin'!B92</f>
        <v>4970</v>
      </c>
      <c r="C94" s="26">
        <f>B94/4*6</f>
        <v>7455</v>
      </c>
    </row>
    <row r="95" spans="1:5" ht="15.75">
      <c r="A95" s="96" t="s">
        <v>52</v>
      </c>
      <c r="B95" s="53">
        <f>'DETTAGLIO RAGGRUPPAMENTI origin'!B93</f>
        <v>4826</v>
      </c>
    </row>
    <row r="96" spans="1:5" s="109" customFormat="1" ht="28.5" thickBot="1">
      <c r="A96" s="108" t="s">
        <v>84</v>
      </c>
      <c r="B96" s="124">
        <f>'DETTAGLIO RAGGRUPPAMENTI origin'!B94</f>
        <v>0</v>
      </c>
      <c r="C96"/>
    </row>
    <row r="97" spans="1:3" ht="16.5" thickBot="1">
      <c r="A97" s="97" t="s">
        <v>70</v>
      </c>
      <c r="B97" s="98">
        <f>'DETTAGLIO RAGGRUPPAMENTI origin'!B95</f>
        <v>106756</v>
      </c>
      <c r="C97" s="99">
        <f>B92+B93+C94+B95+B96</f>
        <v>109241</v>
      </c>
    </row>
    <row r="98" spans="1:3" ht="15.75">
      <c r="A98" s="74"/>
      <c r="B98" s="76"/>
    </row>
    <row r="99" spans="1:3" ht="16.5" thickBot="1">
      <c r="A99" s="67" t="s">
        <v>39</v>
      </c>
      <c r="B99" s="125" t="str">
        <f>'DETTAGLIO RAGGRUPPAMENTI origin'!B97</f>
        <v>QUANTITA'</v>
      </c>
    </row>
    <row r="100" spans="1:3" ht="15.75">
      <c r="A100" s="95" t="s">
        <v>46</v>
      </c>
      <c r="B100" s="123">
        <f>'DETTAGLIO RAGGRUPPAMENTI origin'!B98</f>
        <v>4341</v>
      </c>
    </row>
    <row r="101" spans="1:3" ht="15.75">
      <c r="A101" s="96" t="s">
        <v>48</v>
      </c>
      <c r="B101" s="53">
        <f>'DETTAGLIO RAGGRUPPAMENTI origin'!B99</f>
        <v>32853</v>
      </c>
    </row>
    <row r="102" spans="1:3" ht="15.75">
      <c r="A102" s="96" t="s">
        <v>50</v>
      </c>
      <c r="B102" s="53">
        <f>'DETTAGLIO RAGGRUPPAMENTI origin'!B100</f>
        <v>1549</v>
      </c>
      <c r="C102" s="26">
        <f>B102/4*6</f>
        <v>2323.5</v>
      </c>
    </row>
    <row r="103" spans="1:3" ht="15.75">
      <c r="A103" s="96" t="s">
        <v>52</v>
      </c>
      <c r="B103" s="53">
        <f>'DETTAGLIO RAGGRUPPAMENTI origin'!B101</f>
        <v>587</v>
      </c>
    </row>
    <row r="104" spans="1:3" s="109" customFormat="1" ht="28.5" thickBot="1">
      <c r="A104" s="108" t="s">
        <v>84</v>
      </c>
      <c r="B104" s="124">
        <f>'DETTAGLIO RAGGRUPPAMENTI origin'!B102</f>
        <v>0</v>
      </c>
      <c r="C104"/>
    </row>
    <row r="105" spans="1:3" ht="16.5" thickBot="1">
      <c r="A105" s="97" t="s">
        <v>74</v>
      </c>
      <c r="B105" s="98">
        <f>'DETTAGLIO RAGGRUPPAMENTI origin'!B103</f>
        <v>39330</v>
      </c>
      <c r="C105" s="99">
        <f>B100+B101+C102+B103+B104</f>
        <v>40104.5</v>
      </c>
    </row>
    <row r="106" spans="1:3" ht="15.75">
      <c r="A106" s="74"/>
      <c r="B106" s="76"/>
    </row>
    <row r="107" spans="1:3" ht="16.5" thickBot="1">
      <c r="A107" s="67" t="s">
        <v>40</v>
      </c>
      <c r="B107" s="125" t="str">
        <f>'DETTAGLIO RAGGRUPPAMENTI origin'!B105</f>
        <v>QUANTITA'</v>
      </c>
    </row>
    <row r="108" spans="1:3" ht="15.75">
      <c r="A108" s="95" t="s">
        <v>46</v>
      </c>
      <c r="B108" s="123">
        <f>'DETTAGLIO RAGGRUPPAMENTI origin'!B106</f>
        <v>16135</v>
      </c>
    </row>
    <row r="109" spans="1:3" ht="15.75">
      <c r="A109" s="96" t="s">
        <v>48</v>
      </c>
      <c r="B109" s="53">
        <f>'DETTAGLIO RAGGRUPPAMENTI origin'!B107</f>
        <v>167306</v>
      </c>
    </row>
    <row r="110" spans="1:3" ht="15.75">
      <c r="A110" s="96" t="s">
        <v>50</v>
      </c>
      <c r="B110" s="53">
        <f>'DETTAGLIO RAGGRUPPAMENTI origin'!B108</f>
        <v>6303</v>
      </c>
      <c r="C110" s="26">
        <f>B110/4*6</f>
        <v>9454.5</v>
      </c>
    </row>
    <row r="111" spans="1:3" ht="15.75">
      <c r="A111" s="96" t="s">
        <v>52</v>
      </c>
      <c r="B111" s="53">
        <f>'DETTAGLIO RAGGRUPPAMENTI origin'!B109</f>
        <v>1977</v>
      </c>
    </row>
    <row r="112" spans="1:3" s="109" customFormat="1" ht="28.5" thickBot="1">
      <c r="A112" s="108" t="s">
        <v>84</v>
      </c>
      <c r="B112" s="124">
        <f>'DETTAGLIO RAGGRUPPAMENTI origin'!B110</f>
        <v>0</v>
      </c>
      <c r="C112"/>
    </row>
    <row r="113" spans="1:3" ht="16.5" thickBot="1">
      <c r="A113" s="97" t="s">
        <v>75</v>
      </c>
      <c r="B113" s="98">
        <f>'DETTAGLIO RAGGRUPPAMENTI origin'!B111</f>
        <v>191721</v>
      </c>
      <c r="C113" s="99">
        <f>B108+B109+C110+B111+B112</f>
        <v>194872.5</v>
      </c>
    </row>
    <row r="114" spans="1:3" ht="15.75">
      <c r="A114" s="74"/>
      <c r="B114" s="76"/>
    </row>
    <row r="115" spans="1:3" ht="16.5" thickBot="1">
      <c r="A115" s="67" t="s">
        <v>41</v>
      </c>
      <c r="B115" s="125" t="str">
        <f>'DETTAGLIO RAGGRUPPAMENTI origin'!B113</f>
        <v>QUANTITA'</v>
      </c>
    </row>
    <row r="116" spans="1:3" ht="15.75">
      <c r="A116" s="95" t="s">
        <v>46</v>
      </c>
      <c r="B116" s="123">
        <f>'DETTAGLIO RAGGRUPPAMENTI origin'!B114</f>
        <v>0</v>
      </c>
    </row>
    <row r="117" spans="1:3" ht="15.75">
      <c r="A117" s="96" t="s">
        <v>48</v>
      </c>
      <c r="B117" s="53">
        <f>'DETTAGLIO RAGGRUPPAMENTI origin'!B115</f>
        <v>212</v>
      </c>
    </row>
    <row r="118" spans="1:3" ht="15.75">
      <c r="A118" s="96" t="s">
        <v>50</v>
      </c>
      <c r="B118" s="53">
        <f>'DETTAGLIO RAGGRUPPAMENTI origin'!B116</f>
        <v>0</v>
      </c>
      <c r="C118" s="26">
        <f>B118/4*6</f>
        <v>0</v>
      </c>
    </row>
    <row r="119" spans="1:3" ht="15.75">
      <c r="A119" s="96" t="s">
        <v>52</v>
      </c>
      <c r="B119" s="53">
        <f>'DETTAGLIO RAGGRUPPAMENTI origin'!B117</f>
        <v>0</v>
      </c>
    </row>
    <row r="120" spans="1:3" s="109" customFormat="1" ht="28.5" thickBot="1">
      <c r="A120" s="108" t="s">
        <v>84</v>
      </c>
      <c r="B120" s="124">
        <f>'DETTAGLIO RAGGRUPPAMENTI origin'!B118</f>
        <v>0</v>
      </c>
      <c r="C120"/>
    </row>
    <row r="121" spans="1:3" ht="16.5" thickBot="1">
      <c r="A121" s="97" t="s">
        <v>76</v>
      </c>
      <c r="B121" s="98">
        <f>'DETTAGLIO RAGGRUPPAMENTI origin'!B119</f>
        <v>212</v>
      </c>
      <c r="C121" s="99">
        <f>B116+B117+C118+B119+B120</f>
        <v>212</v>
      </c>
    </row>
    <row r="122" spans="1:3" ht="16.5" thickBot="1">
      <c r="A122" s="74"/>
      <c r="B122" s="75"/>
    </row>
    <row r="123" spans="1:3" ht="19.5" thickBot="1">
      <c r="A123" s="111" t="s">
        <v>80</v>
      </c>
      <c r="B123" s="133">
        <f>B89+B97+B105+B113+B121</f>
        <v>414103</v>
      </c>
      <c r="C123" s="134">
        <f>C89+C97+C105+C113+C121</f>
        <v>422111</v>
      </c>
    </row>
  </sheetData>
  <mergeCells count="4">
    <mergeCell ref="C76:C80"/>
    <mergeCell ref="A2:E2"/>
    <mergeCell ref="A4:D4"/>
    <mergeCell ref="C21:C25"/>
  </mergeCells>
  <pageMargins left="0.7" right="0.7" top="0.75" bottom="0.75" header="0.3" footer="0.3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340BE-3F81-43D1-9E47-E434A836AC96}">
  <dimension ref="A1:C10"/>
  <sheetViews>
    <sheetView workbookViewId="0">
      <selection activeCell="C3" sqref="C3:C7"/>
    </sheetView>
  </sheetViews>
  <sheetFormatPr defaultRowHeight="15"/>
  <cols>
    <col min="1" max="1" width="76.42578125" customWidth="1"/>
    <col min="2" max="2" width="18.85546875" customWidth="1"/>
    <col min="3" max="3" width="22.7109375" bestFit="1" customWidth="1"/>
  </cols>
  <sheetData>
    <row r="1" spans="1:3" ht="15.75" thickBot="1"/>
    <row r="2" spans="1:3" ht="44.25" customHeight="1" thickBot="1">
      <c r="A2" s="32" t="s">
        <v>0</v>
      </c>
      <c r="B2" s="35" t="s">
        <v>180</v>
      </c>
      <c r="C2" s="35" t="s">
        <v>12</v>
      </c>
    </row>
    <row r="3" spans="1:3" ht="29.25" customHeight="1">
      <c r="A3" s="236" t="s">
        <v>181</v>
      </c>
      <c r="B3" s="237">
        <f>1000*730</f>
        <v>730000</v>
      </c>
      <c r="C3" s="238" t="s">
        <v>182</v>
      </c>
    </row>
    <row r="4" spans="1:3" ht="29.25" customHeight="1">
      <c r="A4" s="239" t="s">
        <v>167</v>
      </c>
      <c r="B4" s="234">
        <f>750*730</f>
        <v>547500</v>
      </c>
      <c r="C4" s="240" t="s">
        <v>183</v>
      </c>
    </row>
    <row r="5" spans="1:3" ht="29.25" customHeight="1">
      <c r="A5" s="239" t="s">
        <v>168</v>
      </c>
      <c r="B5" s="234">
        <f>200*50</f>
        <v>10000</v>
      </c>
      <c r="C5" s="240" t="s">
        <v>185</v>
      </c>
    </row>
    <row r="6" spans="1:3" ht="29.25" customHeight="1">
      <c r="A6" s="239" t="s">
        <v>169</v>
      </c>
      <c r="B6" s="234">
        <f>20*266</f>
        <v>5320</v>
      </c>
      <c r="C6" s="240" t="s">
        <v>186</v>
      </c>
    </row>
    <row r="7" spans="1:3" ht="29.25" customHeight="1">
      <c r="A7" s="239" t="s">
        <v>170</v>
      </c>
      <c r="B7" s="234">
        <f>110*266</f>
        <v>29260</v>
      </c>
      <c r="C7" s="240" t="s">
        <v>187</v>
      </c>
    </row>
    <row r="8" spans="1:3" ht="29.25" customHeight="1">
      <c r="A8" s="241" t="s">
        <v>188</v>
      </c>
      <c r="B8" s="235">
        <f>125*730</f>
        <v>91250</v>
      </c>
      <c r="C8" s="242" t="s">
        <v>184</v>
      </c>
    </row>
    <row r="9" spans="1:3" ht="29.25" customHeight="1">
      <c r="A9" s="241" t="s">
        <v>189</v>
      </c>
      <c r="B9" s="235">
        <v>90000</v>
      </c>
      <c r="C9" s="242" t="s">
        <v>190</v>
      </c>
    </row>
    <row r="10" spans="1:3" ht="84" customHeight="1" thickBot="1">
      <c r="A10" s="243" t="s">
        <v>191</v>
      </c>
      <c r="B10" s="244">
        <v>19950</v>
      </c>
      <c r="C10" s="245" t="s">
        <v>192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Quantificazione</vt:lpstr>
      <vt:lpstr>Dati originali</vt:lpstr>
      <vt:lpstr>DETTAGLIO RAGGRUPPAMENTI origin</vt:lpstr>
      <vt:lpstr>Calcolo onere incr. IT e CP</vt:lpstr>
      <vt:lpstr>Dettaglio nuovi compensi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Ceci</dc:creator>
  <cp:lastModifiedBy>HP</cp:lastModifiedBy>
  <cp:lastPrinted>2023-05-18T14:47:28Z</cp:lastPrinted>
  <dcterms:created xsi:type="dcterms:W3CDTF">2019-09-09T10:28:05Z</dcterms:created>
  <dcterms:modified xsi:type="dcterms:W3CDTF">2023-05-29T14:50:05Z</dcterms:modified>
</cp:coreProperties>
</file>